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aps\Desktop\Europolis\Mulgi vald\"/>
    </mc:Choice>
  </mc:AlternateContent>
  <xr:revisionPtr revIDLastSave="0" documentId="13_ncr:1_{8552CA7D-FB3C-48FA-987D-2E1A319F3F8C}" xr6:coauthVersionLast="47" xr6:coauthVersionMax="47" xr10:uidLastSave="{00000000-0000-0000-0000-000000000000}"/>
  <bookViews>
    <workbookView xWindow="-110" yWindow="-110" windowWidth="19420" windowHeight="10300" activeTab="1" xr2:uid="{91E7BDA7-AACC-4942-81D0-B822A39F6A9E}"/>
  </bookViews>
  <sheets>
    <sheet name="KOOND" sheetId="1" r:id="rId1"/>
    <sheet name="Mahud" sheetId="2" r:id="rId2"/>
  </sheets>
  <definedNames>
    <definedName name="_xlnm._FilterDatabase" localSheetId="0" hidden="1">KOOND!$A$3:$Q$18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8" i="1"/>
  <c r="P8" i="1"/>
  <c r="B14" i="1"/>
  <c r="D13" i="1"/>
  <c r="C13" i="1"/>
  <c r="B13" i="1"/>
  <c r="B8" i="1"/>
  <c r="E146" i="2"/>
  <c r="D134" i="2"/>
  <c r="E134" i="2" s="1"/>
  <c r="E145" i="2"/>
  <c r="E144" i="2"/>
  <c r="E143" i="2"/>
  <c r="E142" i="2"/>
  <c r="E133" i="2"/>
  <c r="E135" i="2"/>
  <c r="E132" i="2"/>
  <c r="E93" i="2"/>
  <c r="E92" i="2"/>
  <c r="E80" i="2"/>
  <c r="E79" i="2"/>
  <c r="E78" i="2"/>
  <c r="E77" i="2"/>
  <c r="E76" i="2"/>
  <c r="E75" i="2"/>
  <c r="E24" i="2"/>
  <c r="K13" i="1"/>
  <c r="C16" i="1"/>
  <c r="D16" i="1" s="1"/>
  <c r="B16" i="1"/>
  <c r="B7" i="1"/>
  <c r="E147" i="2" l="1"/>
  <c r="E148" i="2" s="1"/>
  <c r="E149" i="2" s="1"/>
  <c r="E136" i="2"/>
  <c r="E137" i="2"/>
  <c r="E138" i="2" s="1"/>
  <c r="E81" i="2"/>
  <c r="E82" i="2" s="1"/>
  <c r="E83" i="2" s="1"/>
  <c r="C8" i="1" s="1"/>
  <c r="D8" i="1" s="1"/>
  <c r="O16" i="1"/>
  <c r="R16" i="1" s="1"/>
  <c r="E61" i="2"/>
  <c r="E63" i="2"/>
  <c r="E66" i="2"/>
  <c r="E65" i="2"/>
  <c r="E64" i="2"/>
  <c r="E45" i="2"/>
  <c r="E46" i="2"/>
  <c r="E67" i="2"/>
  <c r="E62" i="2"/>
  <c r="E60" i="2"/>
  <c r="E59" i="2"/>
  <c r="E58" i="2"/>
  <c r="E57" i="2"/>
  <c r="B9" i="1"/>
  <c r="B5" i="1"/>
  <c r="E48" i="2"/>
  <c r="E39" i="2"/>
  <c r="E38" i="2"/>
  <c r="E176" i="2" l="1"/>
  <c r="C14" i="1"/>
  <c r="E68" i="2"/>
  <c r="E69" i="2" s="1"/>
  <c r="E114" i="2"/>
  <c r="E115" i="2"/>
  <c r="J14" i="1" l="1"/>
  <c r="R14" i="1" s="1"/>
  <c r="D14" i="1"/>
  <c r="E70" i="2"/>
  <c r="C7" i="1" s="1"/>
  <c r="E113" i="2"/>
  <c r="E112" i="2"/>
  <c r="E30" i="2"/>
  <c r="E29" i="2"/>
  <c r="E28" i="2"/>
  <c r="E27" i="2"/>
  <c r="E26" i="2"/>
  <c r="E25" i="2"/>
  <c r="E23" i="2"/>
  <c r="E22" i="2"/>
  <c r="E21" i="2"/>
  <c r="E20" i="2"/>
  <c r="D11" i="2"/>
  <c r="E11" i="2" s="1"/>
  <c r="D7" i="2"/>
  <c r="E7" i="2" s="1"/>
  <c r="B11" i="1"/>
  <c r="B6" i="1"/>
  <c r="B15" i="1"/>
  <c r="B17" i="1"/>
  <c r="B12" i="1"/>
  <c r="B10" i="1"/>
  <c r="B4" i="1"/>
  <c r="E8" i="2"/>
  <c r="E9" i="2"/>
  <c r="E10" i="2"/>
  <c r="E12" i="2"/>
  <c r="E13" i="2"/>
  <c r="E6" i="2"/>
  <c r="E89" i="2"/>
  <c r="E90" i="2"/>
  <c r="E91" i="2"/>
  <c r="E88" i="2"/>
  <c r="E94" i="2" l="1"/>
  <c r="K7" i="1"/>
  <c r="D7" i="1"/>
  <c r="E116" i="2"/>
  <c r="E117" i="2" s="1"/>
  <c r="E31" i="2"/>
  <c r="E32" i="2" s="1"/>
  <c r="E33" i="2" s="1"/>
  <c r="E14" i="2"/>
  <c r="E15" i="2" s="1"/>
  <c r="E16" i="2" s="1"/>
  <c r="E157" i="2"/>
  <c r="E155" i="2"/>
  <c r="A106" i="2"/>
  <c r="E104" i="2"/>
  <c r="E103" i="2"/>
  <c r="E102" i="2"/>
  <c r="E101" i="2"/>
  <c r="E158" i="2"/>
  <c r="E156" i="2"/>
  <c r="E154" i="2"/>
  <c r="E167" i="2"/>
  <c r="E166" i="2"/>
  <c r="E125" i="2"/>
  <c r="E124" i="2"/>
  <c r="E123" i="2"/>
  <c r="E122" i="2"/>
  <c r="E47" i="2"/>
  <c r="E44" i="2"/>
  <c r="E43" i="2"/>
  <c r="E41" i="2"/>
  <c r="E42" i="2"/>
  <c r="E40" i="2"/>
  <c r="C4" i="1" l="1"/>
  <c r="H4" i="1" s="1"/>
  <c r="R4" i="1" s="1"/>
  <c r="C5" i="1"/>
  <c r="D5" i="1" s="1"/>
  <c r="E49" i="2"/>
  <c r="E50" i="2" s="1"/>
  <c r="E51" i="2" s="1"/>
  <c r="C6" i="1" s="1"/>
  <c r="E95" i="2"/>
  <c r="E96" i="2" s="1"/>
  <c r="C9" i="1" s="1"/>
  <c r="E118" i="2"/>
  <c r="C11" i="1" s="1"/>
  <c r="E168" i="2"/>
  <c r="E126" i="2"/>
  <c r="E105" i="2"/>
  <c r="E106" i="2" s="1"/>
  <c r="E107" i="2" s="1"/>
  <c r="C10" i="1" s="1"/>
  <c r="E159" i="2"/>
  <c r="E160" i="2" s="1"/>
  <c r="E161" i="2" s="1"/>
  <c r="C15" i="1" s="1"/>
  <c r="D4" i="1" l="1"/>
  <c r="M5" i="1"/>
  <c r="N5" i="1" s="1"/>
  <c r="R5" i="1" s="1"/>
  <c r="D9" i="1"/>
  <c r="M9" i="1"/>
  <c r="N9" i="1" s="1"/>
  <c r="D15" i="1"/>
  <c r="N15" i="1"/>
  <c r="O15" i="1" s="1"/>
  <c r="R15" i="1" s="1"/>
  <c r="I6" i="1"/>
  <c r="L7" i="1"/>
  <c r="H6" i="1"/>
  <c r="D6" i="1"/>
  <c r="K10" i="1"/>
  <c r="R10" i="1" s="1"/>
  <c r="D10" i="1"/>
  <c r="G11" i="1"/>
  <c r="D11" i="1"/>
  <c r="E127" i="2"/>
  <c r="E128" i="2" s="1"/>
  <c r="C12" i="1" s="1"/>
  <c r="E169" i="2"/>
  <c r="E170" i="2" s="1"/>
  <c r="C17" i="1" s="1"/>
  <c r="Q21" i="1" l="1"/>
  <c r="D12" i="1"/>
  <c r="J12" i="1"/>
  <c r="R12" i="1" s="1"/>
  <c r="H11" i="1"/>
  <c r="R11" i="1" s="1"/>
  <c r="L17" i="1"/>
  <c r="R17" i="1" s="1"/>
  <c r="D17" i="1"/>
  <c r="M7" i="1"/>
  <c r="Q18" i="1" s="1"/>
  <c r="N18" i="1"/>
  <c r="R9" i="1"/>
  <c r="P18" i="1"/>
  <c r="J6" i="1"/>
  <c r="C18" i="1"/>
  <c r="I18" i="1"/>
  <c r="R7" i="1" l="1"/>
  <c r="O18" i="1"/>
  <c r="M18" i="1"/>
  <c r="J18" i="1"/>
  <c r="R6" i="1"/>
  <c r="K18" i="1"/>
  <c r="D18" i="1"/>
  <c r="E18" i="1"/>
  <c r="H18" i="1"/>
  <c r="G18" i="1"/>
  <c r="F18" i="1"/>
  <c r="L18" i="1"/>
  <c r="R18" i="1" l="1"/>
  <c r="Q20" i="1"/>
  <c r="Q22" i="1" s="1"/>
</calcChain>
</file>

<file path=xl/sharedStrings.xml><?xml version="1.0" encoding="utf-8"?>
<sst xmlns="http://schemas.openxmlformats.org/spreadsheetml/2006/main" count="314" uniqueCount="101">
  <si>
    <t>Asula/RKA/reoveekogumispiirkond</t>
  </si>
  <si>
    <t>Asula/projekt v teostatav töö</t>
  </si>
  <si>
    <t>Vee-ettevõtja oma-vahendid</t>
  </si>
  <si>
    <t>Mõisaküla linn</t>
  </si>
  <si>
    <t>Õisu alevik</t>
  </si>
  <si>
    <t>Õisu aleviku ühisveevärgi ja -kanalisatsiooni rekonstrueerimine</t>
  </si>
  <si>
    <t>Kamara</t>
  </si>
  <si>
    <t>Karksi-Nuia</t>
  </si>
  <si>
    <t>Karksi</t>
  </si>
  <si>
    <t xml:space="preserve">Karksi </t>
  </si>
  <si>
    <t>KOKKU</t>
  </si>
  <si>
    <t>Mulgi vald</t>
  </si>
  <si>
    <t>Kogu-maksumus</t>
  </si>
  <si>
    <t>Kamara küla ÜVK-torustike ja reoveepumplate rekonstrueerimine</t>
  </si>
  <si>
    <t>LISA 2. INVESTEERINGUD 2026-2037</t>
  </si>
  <si>
    <t>Töö nimetus ja lühikirjeldus</t>
  </si>
  <si>
    <t>Kogus</t>
  </si>
  <si>
    <t>Ühiku maksumus</t>
  </si>
  <si>
    <t>Maksumus</t>
  </si>
  <si>
    <t>Ehitustööd kokku</t>
  </si>
  <si>
    <t>Projekteerimine, projektijuhtimine, OMJV, ettenägematud kulud</t>
  </si>
  <si>
    <t>KÕIK KOKKU</t>
  </si>
  <si>
    <t>KARKSI-NUIA</t>
  </si>
  <si>
    <t>KARKSI</t>
  </si>
  <si>
    <t>Projekti maksumus kokku</t>
  </si>
  <si>
    <t>KAMARA</t>
  </si>
  <si>
    <t>ÕISU</t>
  </si>
  <si>
    <t>Töömahud</t>
  </si>
  <si>
    <t xml:space="preserve">Projekteerimine, uuringud, omanikujärelevalve, projektijuhtimine, ettenägematud kulud </t>
  </si>
  <si>
    <t>Hüdrantide paigaldamine</t>
  </si>
  <si>
    <t>Ühisveevärgi liitumispunktide rekonstrueerimine</t>
  </si>
  <si>
    <t>Ühiskanalisatsiooni liitumispunktide rekonstrueerimine</t>
  </si>
  <si>
    <t xml:space="preserve"> </t>
  </si>
  <si>
    <t>Abja</t>
  </si>
  <si>
    <t>Halliste</t>
  </si>
  <si>
    <t>ABJA-PALUOJA</t>
  </si>
  <si>
    <t>Vee liitumispunktide rekonstrueerimine</t>
  </si>
  <si>
    <t>Veetorustiku rajamine</t>
  </si>
  <si>
    <t>m</t>
  </si>
  <si>
    <t>Ühisveevärgi liitumispunkti rajamine</t>
  </si>
  <si>
    <t>kmpl</t>
  </si>
  <si>
    <t>Ühik</t>
  </si>
  <si>
    <t>Ühisveevärgi liitumispunktide rajamine (Kalmeti, Kõrtsi, Väike-Univere, Univere, Ala-Univere, Roosmäe ja Vaikerahu kinnistud)</t>
  </si>
  <si>
    <t>Veetorustike rekonstrueerimine</t>
  </si>
  <si>
    <t>Isevoolse kanalisatsiooni rekonstrueerimine</t>
  </si>
  <si>
    <t>Reoveepumplate rekonstrueerimine</t>
  </si>
  <si>
    <t>Isevoolse kanalisatsioonitorustiku rajamine</t>
  </si>
  <si>
    <t>Ühiskanalisatsiooni liitumispunkti rajamine</t>
  </si>
  <si>
    <t>Veetorustiku rekonstrueerimine</t>
  </si>
  <si>
    <t>Ühiskanalisatsiooni liitumispunkti rekonstrueerimine</t>
  </si>
  <si>
    <t>Ühisveevärgi liitumispunkti rekonstrueerimine</t>
  </si>
  <si>
    <t>Isevoolse kanalisatsioonitorustiku rekonstrueerimine</t>
  </si>
  <si>
    <t>Veetorni lammutamine?</t>
  </si>
  <si>
    <t>Karksi-Nuia Veetorni puurkaev-pumpla rekonstrueerimine</t>
  </si>
  <si>
    <t>Karksi-Nuia reoveekollektori rekonstrueerimine ja ühisveevärgi laiendamine Univere külas</t>
  </si>
  <si>
    <t>Survekanalisatsioonitorustiku rajamine</t>
  </si>
  <si>
    <t>Reoveepumpla rajamine</t>
  </si>
  <si>
    <t>Ühisveevärgi liitumispunktide rajamine</t>
  </si>
  <si>
    <t>Ühiskanalisatsiooni liitumispunktide rajamine</t>
  </si>
  <si>
    <t>Abja-Paluoja ÜVK rekonstrueerimine ja laiendamine Pärnu mnt</t>
  </si>
  <si>
    <t>Abja-Paluoja ÜVK rekonstrueerimine ja laiendamine Viljandi tee - Mäe tn piirkonnas</t>
  </si>
  <si>
    <t>MÕISAKÜLA</t>
  </si>
  <si>
    <t>Elektri- ja automaatikaosa</t>
  </si>
  <si>
    <t>Veetöötlusseadmete uuendamine</t>
  </si>
  <si>
    <t>II astme pumpla rajamine (mahutid, pumbad)</t>
  </si>
  <si>
    <t>Ööpäevane tarbimine ca 150 m3, olol mahutid 120 m3</t>
  </si>
  <si>
    <t>Halliste ÜVK laiendamine</t>
  </si>
  <si>
    <t>II astme mahuti ja pumbad</t>
  </si>
  <si>
    <t>Puurkaev-pumpla häireedastussüsteemi uuendamine</t>
  </si>
  <si>
    <t>Kivi tn 9 paikneva puurkaevu (katastri nr 6942) tamponeerimine</t>
  </si>
  <si>
    <t>Reoveepuhasti rajamine</t>
  </si>
  <si>
    <t>Ühiskanalisatsiooni liitumispunktide rekonstrueerimine (Pargi tn 26 ja Tare tn 1, 2, 3, 4, 5, 6, 7, 9, Allika tn 2, 4, 5, 6, 7, 8, 9)</t>
  </si>
  <si>
    <t>Vahe</t>
  </si>
  <si>
    <t>Mõisaküla linna vee- ja kanalisatsioonitrasside ning reoveepuhasti ehitus  I ETAPP (Mõisaküla läänepoolne osa)*</t>
  </si>
  <si>
    <t>* Pärnu tn läänepoole jääv ala</t>
  </si>
  <si>
    <t>Mõisaküla linna vee- ja kanalisatsioonitrasside ehitus  II ETAPP**</t>
  </si>
  <si>
    <t>*Pärnu tn ida poole jääv ala</t>
  </si>
  <si>
    <t>Veevõrgu ehitamine</t>
  </si>
  <si>
    <t>Veevõrgu rekonstrueerimine</t>
  </si>
  <si>
    <t xml:space="preserve">Veevõrgu ehitamine </t>
  </si>
  <si>
    <t xml:space="preserve">Isevoolse kanalisatsioonitorustiku rajamine </t>
  </si>
  <si>
    <t>Reoveepumpla rekonstrueerimine</t>
  </si>
  <si>
    <t>Arvutuslik vooluhulk 88 m3/d</t>
  </si>
  <si>
    <t>Kokku</t>
  </si>
  <si>
    <t>Karksi kompostimisväljaku rekonstrueerimine</t>
  </si>
  <si>
    <t>Kõik kokku</t>
  </si>
  <si>
    <t>Kontroll I</t>
  </si>
  <si>
    <t>Kontroll II</t>
  </si>
  <si>
    <t>Hüdrandi paigaldamine</t>
  </si>
  <si>
    <t>Mõisaküla Loode tn piirkonna ÜVK rajamine</t>
  </si>
  <si>
    <t>Karksi-Nuia Lõuna tn ja Võidu tn piirkonna ÜVK rekonstrueerimine</t>
  </si>
  <si>
    <t>Tare tn ja Allika tn ühiskanalisatsiooni rekonstrueerimine</t>
  </si>
  <si>
    <t>ca 700 ie</t>
  </si>
  <si>
    <t>Karksi-Nuia Kase tn veetorustike rekonstrueerimine ja Polli tee ühiskanalisatsiooni rajamine</t>
  </si>
  <si>
    <t>Isevoolse kanalisatsioonitorustiku De160 PVC rekonstrueerimine (eraldi kaevikus)</t>
  </si>
  <si>
    <t>Isevoolse kanalisatsioonitorustiku rajamine (De160 PVC)</t>
  </si>
  <si>
    <t xml:space="preserve">Veetorustike rekonstrueerimine (De32-90 PE) </t>
  </si>
  <si>
    <t>Isevoolse kanalisatsioonitorustiku rekonstrueerimine (De160 PVC)</t>
  </si>
  <si>
    <t xml:space="preserve">Kalmeti ja Univere veetorustike De32-40 PE hargnemiste rajamine eraldi kaevikus </t>
  </si>
  <si>
    <t>Roosmäe kinnistu juures asuva voolurahustuskaevu ja Kalme reoveepuhasti vahelise isevoolse kanalisatsioonitorustiku De160 PVC rekonstrueerimine veetorustikuga ligikaudu 80% ulatuses samas kaevikus koos torustiku asukoha muutmisega</t>
  </si>
  <si>
    <t xml:space="preserve">Põhja tn ja Kalme reoveepuhasti vahelise veetorustiku De40-63 PE rajamine osaliselt teealas ja kanalisatsioonitorustikuga samas kaevikus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</si>
</sst>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3" fontId="0" fillId="2" borderId="1" xfId="0" applyNumberForma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0" xfId="0" applyFont="1"/>
    <xf numFmtId="164" fontId="0" fillId="3" borderId="1" xfId="1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64" fontId="11" fillId="3" borderId="1" xfId="1" applyFont="1" applyFill="1" applyBorder="1" applyAlignment="1">
      <alignment vertical="top" wrapText="1"/>
    </xf>
    <xf numFmtId="165" fontId="0" fillId="3" borderId="1" xfId="1" applyNumberFormat="1" applyFont="1" applyFill="1" applyBorder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0" fontId="14" fillId="0" borderId="0" xfId="0" applyFont="1"/>
    <xf numFmtId="0" fontId="7" fillId="0" borderId="0" xfId="0" applyFont="1"/>
    <xf numFmtId="0" fontId="7" fillId="0" borderId="1" xfId="0" applyFont="1" applyBorder="1" applyAlignment="1">
      <alignment horizontal="justify" vertical="center" wrapText="1"/>
    </xf>
    <xf numFmtId="3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/>
    <xf numFmtId="3" fontId="7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0" fontId="0" fillId="0" borderId="1" xfId="0" applyBorder="1" applyAlignment="1">
      <alignment vertical="top" wrapText="1"/>
    </xf>
    <xf numFmtId="3" fontId="12" fillId="0" borderId="0" xfId="0" applyNumberFormat="1" applyFont="1"/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/>
    <xf numFmtId="3" fontId="9" fillId="0" borderId="0" xfId="0" applyNumberFormat="1" applyFont="1"/>
    <xf numFmtId="3" fontId="0" fillId="0" borderId="0" xfId="0" applyNumberFormat="1"/>
    <xf numFmtId="0" fontId="18" fillId="2" borderId="0" xfId="0" applyFont="1" applyFill="1"/>
    <xf numFmtId="0" fontId="5" fillId="0" borderId="1" xfId="0" applyFont="1" applyBorder="1"/>
    <xf numFmtId="0" fontId="17" fillId="0" borderId="0" xfId="0" applyFont="1"/>
    <xf numFmtId="3" fontId="5" fillId="0" borderId="1" xfId="0" applyNumberFormat="1" applyFont="1" applyBorder="1"/>
    <xf numFmtId="1" fontId="0" fillId="0" borderId="0" xfId="0" applyNumberFormat="1"/>
    <xf numFmtId="165" fontId="0" fillId="0" borderId="1" xfId="1" applyNumberFormat="1" applyFont="1" applyFill="1" applyBorder="1" applyAlignment="1">
      <alignment horizontal="right" wrapText="1"/>
    </xf>
    <xf numFmtId="0" fontId="13" fillId="4" borderId="0" xfId="0" applyFont="1" applyFill="1"/>
    <xf numFmtId="0" fontId="14" fillId="4" borderId="0" xfId="0" applyFont="1" applyFill="1"/>
    <xf numFmtId="0" fontId="14" fillId="2" borderId="0" xfId="0" applyFont="1" applyFill="1"/>
    <xf numFmtId="0" fontId="4" fillId="0" borderId="1" xfId="0" applyFont="1" applyBorder="1" applyAlignment="1">
      <alignment horizontal="justify" vertical="center" wrapText="1"/>
    </xf>
    <xf numFmtId="0" fontId="17" fillId="0" borderId="2" xfId="0" applyFont="1" applyBorder="1"/>
    <xf numFmtId="3" fontId="6" fillId="0" borderId="1" xfId="0" applyNumberFormat="1" applyFont="1" applyBorder="1"/>
    <xf numFmtId="0" fontId="19" fillId="0" borderId="0" xfId="0" applyFont="1"/>
    <xf numFmtId="0" fontId="5" fillId="0" borderId="1" xfId="0" applyFont="1" applyBorder="1" applyAlignment="1">
      <alignment wrapText="1"/>
    </xf>
    <xf numFmtId="0" fontId="19" fillId="0" borderId="2" xfId="0" applyFont="1" applyBorder="1"/>
    <xf numFmtId="0" fontId="16" fillId="0" borderId="2" xfId="0" applyFont="1" applyBorder="1"/>
    <xf numFmtId="0" fontId="10" fillId="0" borderId="1" xfId="0" applyFont="1" applyBorder="1" applyAlignment="1">
      <alignment vertical="top" wrapText="1"/>
    </xf>
    <xf numFmtId="165" fontId="0" fillId="5" borderId="1" xfId="1" applyNumberFormat="1" applyFont="1" applyFill="1" applyBorder="1" applyAlignment="1">
      <alignment horizontal="left" vertical="top"/>
    </xf>
    <xf numFmtId="3" fontId="0" fillId="5" borderId="1" xfId="0" applyNumberFormat="1" applyFill="1" applyBorder="1" applyAlignment="1">
      <alignment horizontal="right"/>
    </xf>
    <xf numFmtId="0" fontId="0" fillId="3" borderId="1" xfId="0" applyFill="1" applyBorder="1" applyAlignment="1">
      <alignment vertical="top"/>
    </xf>
    <xf numFmtId="0" fontId="13" fillId="0" borderId="1" xfId="0" applyFont="1" applyBorder="1"/>
    <xf numFmtId="164" fontId="11" fillId="0" borderId="1" xfId="1" applyFont="1" applyFill="1" applyBorder="1" applyAlignment="1">
      <alignment horizontal="right" vertical="top" wrapText="1"/>
    </xf>
    <xf numFmtId="165" fontId="0" fillId="5" borderId="1" xfId="1" applyNumberFormat="1" applyFont="1" applyFill="1" applyBorder="1" applyAlignment="1">
      <alignment horizontal="right" vertical="top"/>
    </xf>
    <xf numFmtId="165" fontId="0" fillId="0" borderId="1" xfId="1" applyNumberFormat="1" applyFont="1" applyFill="1" applyBorder="1" applyAlignment="1">
      <alignment horizontal="right" vertical="top"/>
    </xf>
    <xf numFmtId="165" fontId="0" fillId="0" borderId="1" xfId="1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5" borderId="1" xfId="0" applyNumberFormat="1" applyFont="1" applyFill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0" fillId="5" borderId="1" xfId="1" applyNumberFormat="1" applyFont="1" applyFill="1" applyBorder="1" applyAlignment="1"/>
    <xf numFmtId="0" fontId="0" fillId="5" borderId="0" xfId="0" applyFill="1"/>
    <xf numFmtId="0" fontId="0" fillId="5" borderId="1" xfId="0" applyFill="1" applyBorder="1"/>
    <xf numFmtId="0" fontId="3" fillId="0" borderId="1" xfId="0" applyFont="1" applyBorder="1"/>
    <xf numFmtId="0" fontId="2" fillId="0" borderId="1" xfId="0" applyFont="1" applyBorder="1"/>
    <xf numFmtId="0" fontId="12" fillId="0" borderId="0" xfId="0" applyFont="1" applyAlignment="1">
      <alignment horizontal="justify" vertical="center" wrapText="1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6A64-41E2-4E71-A115-8ABEBF33F72F}">
  <sheetPr>
    <pageSetUpPr fitToPage="1"/>
  </sheetPr>
  <dimension ref="A1:U22"/>
  <sheetViews>
    <sheetView topLeftCell="A11" zoomScale="90" zoomScaleNormal="90" workbookViewId="0">
      <selection activeCell="J14" sqref="J14"/>
    </sheetView>
  </sheetViews>
  <sheetFormatPr defaultRowHeight="14.5" x14ac:dyDescent="0.35"/>
  <cols>
    <col min="1" max="1" width="14" bestFit="1" customWidth="1"/>
    <col min="2" max="2" width="32.26953125" customWidth="1"/>
    <col min="3" max="3" width="12.6328125" bestFit="1" customWidth="1"/>
    <col min="4" max="4" width="10.81640625" customWidth="1"/>
    <col min="5" max="5" width="9.26953125" customWidth="1"/>
    <col min="6" max="6" width="11.26953125" bestFit="1" customWidth="1"/>
    <col min="7" max="7" width="10.54296875" customWidth="1"/>
    <col min="8" max="8" width="11.26953125" bestFit="1" customWidth="1"/>
    <col min="9" max="9" width="10.26953125" customWidth="1"/>
    <col min="10" max="17" width="11.26953125" bestFit="1" customWidth="1"/>
    <col min="18" max="18" width="13.08984375" customWidth="1"/>
  </cols>
  <sheetData>
    <row r="1" spans="1:21" ht="18.5" x14ac:dyDescent="0.45">
      <c r="A1" s="17" t="s">
        <v>14</v>
      </c>
    </row>
    <row r="3" spans="1:21" ht="58" x14ac:dyDescent="0.35">
      <c r="A3" s="12" t="s">
        <v>0</v>
      </c>
      <c r="B3" s="13" t="s">
        <v>1</v>
      </c>
      <c r="C3" s="11" t="s">
        <v>12</v>
      </c>
      <c r="D3" s="11" t="s">
        <v>2</v>
      </c>
      <c r="E3" s="14" t="s">
        <v>11</v>
      </c>
      <c r="F3" s="59">
        <v>2026</v>
      </c>
      <c r="G3" s="59">
        <v>2027</v>
      </c>
      <c r="H3" s="59">
        <v>2028</v>
      </c>
      <c r="I3" s="59">
        <v>2029</v>
      </c>
      <c r="J3" s="15">
        <v>2030</v>
      </c>
      <c r="K3" s="15">
        <v>2031</v>
      </c>
      <c r="L3" s="15">
        <v>2032</v>
      </c>
      <c r="M3" s="15">
        <v>2033</v>
      </c>
      <c r="N3" s="15">
        <v>2034</v>
      </c>
      <c r="O3" s="15">
        <v>2035</v>
      </c>
      <c r="P3" s="15">
        <v>2036</v>
      </c>
      <c r="Q3" s="15">
        <v>2037</v>
      </c>
      <c r="R3" s="61" t="s">
        <v>83</v>
      </c>
      <c r="S3" s="1"/>
      <c r="T3" s="1"/>
      <c r="U3" s="1"/>
    </row>
    <row r="4" spans="1:21" ht="29" x14ac:dyDescent="0.35">
      <c r="A4" s="58" t="s">
        <v>33</v>
      </c>
      <c r="B4" s="36" t="str">
        <f>Mahud!A4</f>
        <v>Abja-Paluoja ÜVK rekonstrueerimine ja laiendamine Pärnu mnt</v>
      </c>
      <c r="C4" s="47">
        <f>Mahud!E16</f>
        <v>308746.25</v>
      </c>
      <c r="D4" s="47">
        <f>C4</f>
        <v>308746.25</v>
      </c>
      <c r="E4" s="63"/>
      <c r="F4" s="64"/>
      <c r="G4" s="64"/>
      <c r="H4" s="71">
        <f>C4</f>
        <v>308746.25</v>
      </c>
      <c r="I4" s="64"/>
      <c r="J4" s="65"/>
      <c r="K4" s="66"/>
      <c r="L4" s="65"/>
      <c r="M4" s="65"/>
      <c r="N4" s="65"/>
      <c r="O4" s="65"/>
      <c r="P4" s="65"/>
      <c r="Q4" s="65"/>
      <c r="R4" s="67">
        <f>SUM(F4:Q4)</f>
        <v>308746.25</v>
      </c>
      <c r="S4" s="1"/>
      <c r="T4" s="1"/>
      <c r="U4" s="1"/>
    </row>
    <row r="5" spans="1:21" ht="43.5" x14ac:dyDescent="0.35">
      <c r="A5" s="58" t="s">
        <v>33</v>
      </c>
      <c r="B5" s="36" t="str">
        <f>Mahud!A18</f>
        <v>Abja-Paluoja ÜVK rekonstrueerimine ja laiendamine Viljandi tee - Mäe tn piirkonnas</v>
      </c>
      <c r="C5" s="47">
        <f>Mahud!E33</f>
        <v>1229292.5</v>
      </c>
      <c r="D5" s="47">
        <f t="shared" ref="D5:D17" si="0">C5</f>
        <v>1229292.5</v>
      </c>
      <c r="E5" s="63"/>
      <c r="F5" s="64"/>
      <c r="G5" s="64"/>
      <c r="H5" s="64"/>
      <c r="I5" s="64"/>
      <c r="J5" s="65"/>
      <c r="K5" s="65"/>
      <c r="L5" s="65"/>
      <c r="M5" s="66">
        <f>C5*0.5</f>
        <v>614646.25</v>
      </c>
      <c r="N5" s="66">
        <f>C5-M5</f>
        <v>614646.25</v>
      </c>
      <c r="O5" s="65"/>
      <c r="P5" s="65"/>
      <c r="Q5" s="65"/>
      <c r="R5" s="67">
        <f t="shared" ref="R5:R17" si="1">SUM(F5:Q5)</f>
        <v>1229292.5</v>
      </c>
      <c r="S5" s="1"/>
      <c r="T5" s="1"/>
      <c r="U5" s="1"/>
    </row>
    <row r="6" spans="1:21" ht="60" customHeight="1" x14ac:dyDescent="0.35">
      <c r="A6" s="4" t="s">
        <v>3</v>
      </c>
      <c r="B6" s="4" t="str">
        <f>Mahud!A36</f>
        <v>Mõisaküla linna vee- ja kanalisatsioonitrasside ning reoveepuhasti ehitus  I ETAPP (Mõisaküla läänepoolne osa)*</v>
      </c>
      <c r="C6" s="3">
        <f>Mahud!E51</f>
        <v>1998182.5</v>
      </c>
      <c r="D6" s="47">
        <f t="shared" si="0"/>
        <v>1998182.5</v>
      </c>
      <c r="E6" s="3"/>
      <c r="F6" s="60"/>
      <c r="G6" s="60"/>
      <c r="H6" s="60">
        <f>C6*0.25</f>
        <v>499545.625</v>
      </c>
      <c r="I6" s="60">
        <f>C6*0.37</f>
        <v>739327.52500000002</v>
      </c>
      <c r="J6" s="3">
        <f>C6-H6-I6</f>
        <v>759309.35</v>
      </c>
      <c r="K6" s="3"/>
      <c r="L6" s="3"/>
      <c r="M6" s="3"/>
      <c r="N6" s="3"/>
      <c r="O6" s="3"/>
      <c r="P6" s="3"/>
      <c r="Q6" s="3"/>
      <c r="R6" s="67">
        <f t="shared" si="1"/>
        <v>1998182.5</v>
      </c>
    </row>
    <row r="7" spans="1:21" ht="42.5" customHeight="1" x14ac:dyDescent="0.35">
      <c r="A7" s="4" t="s">
        <v>3</v>
      </c>
      <c r="B7" s="4" t="str">
        <f>Mahud!A55</f>
        <v>Mõisaküla linna vee- ja kanalisatsioonitrasside ehitus  II ETAPP**</v>
      </c>
      <c r="C7" s="3">
        <f>Mahud!E70</f>
        <v>1911415</v>
      </c>
      <c r="D7" s="47">
        <f t="shared" si="0"/>
        <v>1911415</v>
      </c>
      <c r="E7" s="3"/>
      <c r="F7" s="60"/>
      <c r="G7" s="60"/>
      <c r="H7" s="60"/>
      <c r="I7" s="60"/>
      <c r="J7" s="3"/>
      <c r="K7" s="3">
        <f>C7*0.2</f>
        <v>382283</v>
      </c>
      <c r="L7" s="3">
        <f>C6*0.35</f>
        <v>699363.875</v>
      </c>
      <c r="M7" s="3">
        <f>C7-L7-K7</f>
        <v>829768.125</v>
      </c>
      <c r="N7" s="3"/>
      <c r="O7" s="18"/>
      <c r="P7" s="18"/>
      <c r="Q7" s="18"/>
      <c r="R7" s="67">
        <f>SUM(F7:Q7)</f>
        <v>1911415</v>
      </c>
    </row>
    <row r="8" spans="1:21" ht="42.5" customHeight="1" x14ac:dyDescent="0.35">
      <c r="A8" s="4" t="s">
        <v>3</v>
      </c>
      <c r="B8" s="4" t="str">
        <f>Mahud!A73</f>
        <v>Mõisaküla Loode tn piirkonna ÜVK rajamine</v>
      </c>
      <c r="C8" s="3">
        <f>Mahud!E83</f>
        <v>242247.5</v>
      </c>
      <c r="D8" s="47">
        <f>C8</f>
        <v>242247.5</v>
      </c>
      <c r="E8" s="3"/>
      <c r="F8" s="60"/>
      <c r="G8" s="60"/>
      <c r="H8" s="60"/>
      <c r="I8" s="60"/>
      <c r="J8" s="3"/>
      <c r="K8" s="3"/>
      <c r="L8" s="3"/>
      <c r="M8" s="3"/>
      <c r="N8" s="3"/>
      <c r="O8" s="18"/>
      <c r="P8" s="20">
        <f>C8</f>
        <v>242247.5</v>
      </c>
      <c r="Q8" s="18"/>
      <c r="R8" s="67">
        <f>SUM(F8:Q8)</f>
        <v>242247.5</v>
      </c>
    </row>
    <row r="9" spans="1:21" x14ac:dyDescent="0.35">
      <c r="A9" s="4" t="s">
        <v>34</v>
      </c>
      <c r="B9" s="4" t="str">
        <f>Mahud!A86</f>
        <v>Halliste ÜVK laiendamine</v>
      </c>
      <c r="C9" s="3">
        <f>Mahud!E96</f>
        <v>735913.75</v>
      </c>
      <c r="D9" s="47">
        <f t="shared" si="0"/>
        <v>735913.75</v>
      </c>
      <c r="E9" s="3"/>
      <c r="F9" s="60"/>
      <c r="G9" s="60"/>
      <c r="H9" s="60"/>
      <c r="I9" s="60"/>
      <c r="J9" s="3"/>
      <c r="K9" s="3"/>
      <c r="L9" s="3"/>
      <c r="M9" s="3">
        <f>C9*0.5</f>
        <v>367956.875</v>
      </c>
      <c r="N9" s="3">
        <f>C9-M9</f>
        <v>367956.875</v>
      </c>
      <c r="O9" s="3"/>
      <c r="P9" s="3"/>
      <c r="Q9" s="3"/>
      <c r="R9" s="67">
        <f t="shared" si="1"/>
        <v>735913.75</v>
      </c>
    </row>
    <row r="10" spans="1:21" ht="48" customHeight="1" x14ac:dyDescent="0.35">
      <c r="A10" s="2" t="s">
        <v>4</v>
      </c>
      <c r="B10" s="4" t="str">
        <f>Mahud!A99</f>
        <v>Õisu aleviku ühisveevärgi ja -kanalisatsiooni rekonstrueerimine</v>
      </c>
      <c r="C10" s="3">
        <f>Mahud!E107</f>
        <v>299000</v>
      </c>
      <c r="D10" s="47">
        <f t="shared" si="0"/>
        <v>299000</v>
      </c>
      <c r="E10" s="3"/>
      <c r="F10" s="60"/>
      <c r="G10" s="60"/>
      <c r="H10" s="60"/>
      <c r="I10" s="60"/>
      <c r="J10" s="3"/>
      <c r="K10" s="3">
        <f>C10</f>
        <v>299000</v>
      </c>
      <c r="L10" s="3"/>
      <c r="M10" s="3"/>
      <c r="N10" s="3"/>
      <c r="O10" s="3"/>
      <c r="P10" s="3"/>
      <c r="Q10" s="3"/>
      <c r="R10" s="67">
        <f t="shared" si="1"/>
        <v>299000</v>
      </c>
    </row>
    <row r="11" spans="1:21" ht="48" customHeight="1" x14ac:dyDescent="0.35">
      <c r="A11" s="2" t="s">
        <v>7</v>
      </c>
      <c r="B11" s="4" t="str">
        <f>Mahud!A110</f>
        <v>Karksi-Nuia Veetorni puurkaev-pumpla rekonstrueerimine</v>
      </c>
      <c r="C11" s="3">
        <f>Mahud!E118</f>
        <v>218500</v>
      </c>
      <c r="D11" s="47">
        <f t="shared" si="0"/>
        <v>218500</v>
      </c>
      <c r="E11" s="3"/>
      <c r="F11" s="72"/>
      <c r="G11" s="60">
        <f>C11*0.5</f>
        <v>109250</v>
      </c>
      <c r="H11" s="60">
        <f>C11-G11</f>
        <v>109250</v>
      </c>
      <c r="I11" s="60"/>
      <c r="J11" s="3"/>
      <c r="K11" s="3"/>
      <c r="L11" s="3"/>
      <c r="M11" s="3"/>
      <c r="N11" s="3"/>
      <c r="O11" s="3"/>
      <c r="P11" s="3"/>
      <c r="Q11" s="3"/>
      <c r="R11" s="67">
        <f>SUM(G11:Q11)</f>
        <v>218500</v>
      </c>
    </row>
    <row r="12" spans="1:21" ht="43.5" x14ac:dyDescent="0.35">
      <c r="A12" s="2" t="s">
        <v>7</v>
      </c>
      <c r="B12" s="4" t="str">
        <f>Mahud!A120</f>
        <v>Karksi-Nuia reoveekollektori rekonstrueerimine ja ühisveevärgi laiendamine Univere külas</v>
      </c>
      <c r="C12" s="3">
        <f>Mahud!E128</f>
        <v>312340</v>
      </c>
      <c r="D12" s="47">
        <f t="shared" si="0"/>
        <v>312340</v>
      </c>
      <c r="E12" s="3"/>
      <c r="F12" s="60"/>
      <c r="G12" s="73"/>
      <c r="H12" s="60"/>
      <c r="I12" s="60"/>
      <c r="J12" s="3">
        <f>C12</f>
        <v>312340</v>
      </c>
      <c r="K12" s="3"/>
      <c r="L12" s="3"/>
      <c r="M12" s="3"/>
      <c r="N12" s="3"/>
      <c r="O12" s="3"/>
      <c r="P12" s="3"/>
      <c r="Q12" s="3"/>
      <c r="R12" s="67">
        <f t="shared" si="1"/>
        <v>312340</v>
      </c>
    </row>
    <row r="13" spans="1:21" ht="29" x14ac:dyDescent="0.35">
      <c r="A13" s="2" t="s">
        <v>7</v>
      </c>
      <c r="B13" s="5" t="str">
        <f>Mahud!A130</f>
        <v>Karksi-Nuia Lõuna tn ja Võidu tn piirkonna ÜVK rekonstrueerimine</v>
      </c>
      <c r="C13" s="3">
        <f>Mahud!E138</f>
        <v>498094</v>
      </c>
      <c r="D13" s="47">
        <f>C13</f>
        <v>498094</v>
      </c>
      <c r="E13" s="3"/>
      <c r="F13" s="60"/>
      <c r="G13" s="73"/>
      <c r="H13" s="60"/>
      <c r="I13" s="60"/>
      <c r="J13" s="3"/>
      <c r="K13" s="3">
        <f>C13</f>
        <v>498094</v>
      </c>
      <c r="L13" s="3"/>
      <c r="M13" s="3"/>
      <c r="N13" s="3"/>
      <c r="O13" s="3"/>
      <c r="P13" s="3"/>
      <c r="Q13" s="3"/>
      <c r="R13" s="67">
        <f t="shared" si="1"/>
        <v>498094</v>
      </c>
    </row>
    <row r="14" spans="1:21" ht="43.5" x14ac:dyDescent="0.35">
      <c r="A14" s="2" t="s">
        <v>7</v>
      </c>
      <c r="B14" s="5" t="str">
        <f>Mahud!A140</f>
        <v>Karksi-Nuia Kase tn veetorustike rekonstrueerimine ja Polli tee ühiskanalisatsiooni rajamine</v>
      </c>
      <c r="C14" s="3">
        <f>Mahud!E149</f>
        <v>114770</v>
      </c>
      <c r="D14" s="47">
        <f>C14</f>
        <v>114770</v>
      </c>
      <c r="E14" s="3"/>
      <c r="F14" s="60"/>
      <c r="G14" s="73"/>
      <c r="H14" s="60"/>
      <c r="I14" s="60"/>
      <c r="J14" s="3">
        <f>C14</f>
        <v>114770</v>
      </c>
      <c r="K14" s="3"/>
      <c r="L14" s="3"/>
      <c r="M14" s="3"/>
      <c r="O14" s="3"/>
      <c r="P14" s="3"/>
      <c r="Q14" s="3"/>
      <c r="R14" s="67">
        <f t="shared" si="1"/>
        <v>114770</v>
      </c>
    </row>
    <row r="15" spans="1:21" ht="29" x14ac:dyDescent="0.35">
      <c r="A15" s="2" t="s">
        <v>6</v>
      </c>
      <c r="B15" s="5" t="str">
        <f>Mahud!A152</f>
        <v>Kamara küla ÜVK-torustike ja reoveepumplate rekonstrueerimine</v>
      </c>
      <c r="C15" s="3">
        <f>Mahud!E161</f>
        <v>510887.5</v>
      </c>
      <c r="D15" s="47">
        <f t="shared" si="0"/>
        <v>510887.5</v>
      </c>
      <c r="E15" s="3"/>
      <c r="F15" s="60"/>
      <c r="G15" s="60"/>
      <c r="H15" s="60"/>
      <c r="I15" s="60"/>
      <c r="J15" s="6"/>
      <c r="K15" s="6"/>
      <c r="L15" s="6"/>
      <c r="M15" s="3"/>
      <c r="N15" s="3">
        <f>C15*0.2</f>
        <v>102177.5</v>
      </c>
      <c r="O15" s="3">
        <f>C15-N15</f>
        <v>408710</v>
      </c>
      <c r="P15" s="3"/>
      <c r="Q15" s="3"/>
      <c r="R15" s="67">
        <f t="shared" si="1"/>
        <v>510887.5</v>
      </c>
    </row>
    <row r="16" spans="1:21" ht="29" x14ac:dyDescent="0.35">
      <c r="A16" s="2" t="s">
        <v>8</v>
      </c>
      <c r="B16" s="5" t="str">
        <f>Mahud!A172</f>
        <v>Karksi kompostimisväljaku rekonstrueerimine</v>
      </c>
      <c r="C16" s="3">
        <f>Mahud!E172</f>
        <v>40000</v>
      </c>
      <c r="D16" s="47">
        <f t="shared" si="0"/>
        <v>40000</v>
      </c>
      <c r="E16" s="3"/>
      <c r="F16" s="60"/>
      <c r="G16" s="60"/>
      <c r="H16" s="60"/>
      <c r="I16" s="60"/>
      <c r="J16" s="3"/>
      <c r="K16" s="3"/>
      <c r="L16" s="3"/>
      <c r="M16" s="3"/>
      <c r="N16" s="3"/>
      <c r="O16" s="3">
        <f>C16</f>
        <v>40000</v>
      </c>
      <c r="P16" s="3"/>
      <c r="Q16" s="3"/>
      <c r="R16" s="67">
        <f t="shared" si="1"/>
        <v>40000</v>
      </c>
    </row>
    <row r="17" spans="1:18" ht="43.5" x14ac:dyDescent="0.35">
      <c r="A17" s="2" t="s">
        <v>9</v>
      </c>
      <c r="B17" s="4" t="str">
        <f>Mahud!A164</f>
        <v>Tare tn ja Allika tn ühiskanalisatsiooni rekonstrueerimine</v>
      </c>
      <c r="C17" s="3">
        <f>Mahud!E170</f>
        <v>196937.5</v>
      </c>
      <c r="D17" s="47">
        <f t="shared" si="0"/>
        <v>196937.5</v>
      </c>
      <c r="E17" s="3"/>
      <c r="F17" s="60"/>
      <c r="G17" s="60"/>
      <c r="H17" s="60"/>
      <c r="I17" s="60"/>
      <c r="J17" s="3"/>
      <c r="K17" s="6"/>
      <c r="L17" s="6">
        <f>C17</f>
        <v>196937.5</v>
      </c>
      <c r="M17" s="3"/>
      <c r="N17" s="3"/>
      <c r="O17" s="3"/>
      <c r="P17" s="3"/>
      <c r="Q17" s="3"/>
      <c r="R17" s="67">
        <f t="shared" si="1"/>
        <v>196937.5</v>
      </c>
    </row>
    <row r="18" spans="1:18" s="10" customFormat="1" x14ac:dyDescent="0.35">
      <c r="A18" s="7" t="s">
        <v>10</v>
      </c>
      <c r="B18" s="8"/>
      <c r="C18" s="68">
        <f>SUM(C4:C17)</f>
        <v>8616326.5</v>
      </c>
      <c r="D18" s="68">
        <f t="shared" ref="D18:Q18" si="2">SUM(D4:D17)</f>
        <v>8616326.5</v>
      </c>
      <c r="E18" s="68">
        <f t="shared" si="2"/>
        <v>0</v>
      </c>
      <c r="F18" s="69">
        <f t="shared" si="2"/>
        <v>0</v>
      </c>
      <c r="G18" s="69">
        <f t="shared" si="2"/>
        <v>109250</v>
      </c>
      <c r="H18" s="69">
        <f t="shared" si="2"/>
        <v>917541.875</v>
      </c>
      <c r="I18" s="69">
        <f t="shared" si="2"/>
        <v>739327.52500000002</v>
      </c>
      <c r="J18" s="68">
        <f t="shared" si="2"/>
        <v>1186419.3500000001</v>
      </c>
      <c r="K18" s="68">
        <f t="shared" si="2"/>
        <v>1179377</v>
      </c>
      <c r="L18" s="68">
        <f>SUM(L4:L17)</f>
        <v>896301.375</v>
      </c>
      <c r="M18" s="68">
        <f t="shared" si="2"/>
        <v>1812371.25</v>
      </c>
      <c r="N18" s="68">
        <f t="shared" si="2"/>
        <v>1084780.625</v>
      </c>
      <c r="O18" s="68">
        <f t="shared" si="2"/>
        <v>448710</v>
      </c>
      <c r="P18" s="68">
        <f t="shared" si="2"/>
        <v>242247.5</v>
      </c>
      <c r="Q18" s="68">
        <f t="shared" si="2"/>
        <v>0</v>
      </c>
      <c r="R18" s="70">
        <f>SUM(R4:R17)</f>
        <v>8616326.5</v>
      </c>
    </row>
    <row r="20" spans="1:18" hidden="1" x14ac:dyDescent="0.35">
      <c r="P20" t="s">
        <v>86</v>
      </c>
      <c r="Q20" s="41">
        <f>SUM(F18:Q18)</f>
        <v>8616326.5</v>
      </c>
    </row>
    <row r="21" spans="1:18" hidden="1" x14ac:dyDescent="0.35">
      <c r="P21" t="s">
        <v>87</v>
      </c>
      <c r="Q21" s="41">
        <f>Mahud!E176</f>
        <v>8616326.5</v>
      </c>
    </row>
    <row r="22" spans="1:18" hidden="1" x14ac:dyDescent="0.35">
      <c r="P22" t="s">
        <v>72</v>
      </c>
      <c r="Q22" s="41">
        <f>Q20-Q21</f>
        <v>0</v>
      </c>
    </row>
  </sheetData>
  <autoFilter ref="A3:Q18" xr:uid="{245880A9-EDCA-4790-939B-6A299830ECF2}"/>
  <pageMargins left="0.70866141732283472" right="0.70866141732283472" top="0.74803149606299213" bottom="0.74803149606299213" header="0.31496062992125984" footer="0.31496062992125984"/>
  <pageSetup paperSize="9" scale="62" orientation="landscape" horizontalDpi="4294967293" r:id="rId1"/>
  <headerFooter>
    <oddHeader>&amp;CMulgi valla ühisveevärgi ja -kanalisatsiooni arendamise kava aastateks 2019-2030 LISA 2 Investeeringute koondtabel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C8AD-5283-41C2-A0B4-5761A5C10CE5}">
  <dimension ref="A1:O176"/>
  <sheetViews>
    <sheetView tabSelected="1" topLeftCell="A161" workbookViewId="0">
      <selection activeCell="A66" sqref="A66"/>
    </sheetView>
  </sheetViews>
  <sheetFormatPr defaultRowHeight="14.5" x14ac:dyDescent="0.35"/>
  <cols>
    <col min="1" max="1" width="56.81640625" customWidth="1"/>
    <col min="2" max="2" width="10.7265625" hidden="1" customWidth="1"/>
    <col min="3" max="3" width="7.90625" customWidth="1"/>
    <col min="5" max="5" width="10" bestFit="1" customWidth="1"/>
    <col min="7" max="7" width="14.453125" bestFit="1" customWidth="1"/>
    <col min="10" max="10" width="23.453125" customWidth="1"/>
  </cols>
  <sheetData>
    <row r="1" spans="1:9" ht="18.5" x14ac:dyDescent="0.45">
      <c r="A1" s="17" t="s">
        <v>27</v>
      </c>
      <c r="B1" s="17"/>
    </row>
    <row r="2" spans="1:9" ht="18.5" x14ac:dyDescent="0.45">
      <c r="A2" s="17"/>
      <c r="B2" s="17"/>
    </row>
    <row r="3" spans="1:9" ht="18.5" x14ac:dyDescent="0.45">
      <c r="A3" s="48" t="s">
        <v>35</v>
      </c>
      <c r="B3" s="17"/>
    </row>
    <row r="4" spans="1:9" ht="18.5" x14ac:dyDescent="0.45">
      <c r="A4" s="17" t="s">
        <v>59</v>
      </c>
      <c r="B4" s="17"/>
    </row>
    <row r="5" spans="1:9" x14ac:dyDescent="0.35">
      <c r="A5" s="8" t="s">
        <v>15</v>
      </c>
      <c r="B5" s="8" t="s">
        <v>41</v>
      </c>
      <c r="C5" s="8" t="s">
        <v>17</v>
      </c>
      <c r="D5" s="8" t="s">
        <v>16</v>
      </c>
      <c r="E5" s="8" t="s">
        <v>18</v>
      </c>
      <c r="F5" s="52"/>
    </row>
    <row r="6" spans="1:9" x14ac:dyDescent="0.35">
      <c r="A6" s="39" t="s">
        <v>37</v>
      </c>
      <c r="B6" s="39" t="s">
        <v>38</v>
      </c>
      <c r="C6" s="39">
        <v>90</v>
      </c>
      <c r="D6" s="39">
        <v>680</v>
      </c>
      <c r="E6" s="39">
        <f t="shared" ref="E6:E13" si="0">D6*C6</f>
        <v>61200</v>
      </c>
    </row>
    <row r="7" spans="1:9" x14ac:dyDescent="0.35">
      <c r="A7" s="39" t="s">
        <v>39</v>
      </c>
      <c r="B7" s="39" t="s">
        <v>40</v>
      </c>
      <c r="C7" s="39">
        <v>500</v>
      </c>
      <c r="D7" s="39">
        <f>27+26</f>
        <v>53</v>
      </c>
      <c r="E7" s="39">
        <f t="shared" si="0"/>
        <v>26500</v>
      </c>
      <c r="H7" s="16"/>
      <c r="I7" s="16"/>
    </row>
    <row r="8" spans="1:9" x14ac:dyDescent="0.35">
      <c r="A8" s="39" t="s">
        <v>48</v>
      </c>
      <c r="B8" s="39" t="s">
        <v>38</v>
      </c>
      <c r="C8" s="39">
        <v>90</v>
      </c>
      <c r="D8" s="39">
        <v>260</v>
      </c>
      <c r="E8" s="39">
        <f t="shared" si="0"/>
        <v>23400</v>
      </c>
    </row>
    <row r="9" spans="1:9" x14ac:dyDescent="0.35">
      <c r="A9" s="39" t="s">
        <v>50</v>
      </c>
      <c r="B9" s="39" t="s">
        <v>40</v>
      </c>
      <c r="C9" s="39">
        <v>500</v>
      </c>
      <c r="D9" s="39">
        <v>21</v>
      </c>
      <c r="E9" s="39">
        <f t="shared" si="0"/>
        <v>10500</v>
      </c>
    </row>
    <row r="10" spans="1:9" x14ac:dyDescent="0.35">
      <c r="A10" s="39" t="s">
        <v>46</v>
      </c>
      <c r="B10" s="39" t="s">
        <v>38</v>
      </c>
      <c r="C10" s="39">
        <v>135</v>
      </c>
      <c r="D10" s="39">
        <v>685</v>
      </c>
      <c r="E10" s="39">
        <f t="shared" si="0"/>
        <v>92475</v>
      </c>
    </row>
    <row r="11" spans="1:9" x14ac:dyDescent="0.35">
      <c r="A11" s="39" t="s">
        <v>47</v>
      </c>
      <c r="B11" s="39" t="s">
        <v>40</v>
      </c>
      <c r="C11" s="39">
        <v>1000</v>
      </c>
      <c r="D11" s="39">
        <f>26+22</f>
        <v>48</v>
      </c>
      <c r="E11" s="39">
        <f t="shared" si="0"/>
        <v>48000</v>
      </c>
    </row>
    <row r="12" spans="1:9" x14ac:dyDescent="0.35">
      <c r="A12" s="39" t="s">
        <v>51</v>
      </c>
      <c r="B12" s="39" t="s">
        <v>38</v>
      </c>
      <c r="C12" s="18">
        <v>135</v>
      </c>
      <c r="D12" s="18">
        <v>40</v>
      </c>
      <c r="E12" s="39">
        <f t="shared" si="0"/>
        <v>5400</v>
      </c>
    </row>
    <row r="13" spans="1:9" x14ac:dyDescent="0.35">
      <c r="A13" s="39" t="s">
        <v>49</v>
      </c>
      <c r="B13" s="39" t="s">
        <v>40</v>
      </c>
      <c r="C13" s="39">
        <v>1000</v>
      </c>
      <c r="D13" s="39">
        <v>1</v>
      </c>
      <c r="E13" s="39">
        <f t="shared" si="0"/>
        <v>1000</v>
      </c>
    </row>
    <row r="14" spans="1:9" x14ac:dyDescent="0.35">
      <c r="A14" s="18" t="s">
        <v>19</v>
      </c>
      <c r="B14" s="18"/>
      <c r="C14" s="18"/>
      <c r="D14" s="18"/>
      <c r="E14" s="20">
        <f>SUM(E6:E13)</f>
        <v>268475</v>
      </c>
    </row>
    <row r="15" spans="1:9" x14ac:dyDescent="0.35">
      <c r="A15" s="18" t="s">
        <v>20</v>
      </c>
      <c r="B15" s="18"/>
      <c r="C15" s="18"/>
      <c r="D15" s="19">
        <v>0.15</v>
      </c>
      <c r="E15" s="20">
        <f>E14*0.15</f>
        <v>40271.25</v>
      </c>
    </row>
    <row r="16" spans="1:9" x14ac:dyDescent="0.35">
      <c r="A16" s="26" t="s">
        <v>21</v>
      </c>
      <c r="B16" s="26"/>
      <c r="C16" s="18"/>
      <c r="D16" s="18"/>
      <c r="E16" s="30">
        <f>E14+E15</f>
        <v>308746.25</v>
      </c>
    </row>
    <row r="17" spans="1:9" x14ac:dyDescent="0.35">
      <c r="A17" s="16"/>
      <c r="B17" s="16"/>
      <c r="E17" s="37"/>
    </row>
    <row r="18" spans="1:9" ht="18.5" x14ac:dyDescent="0.45">
      <c r="A18" s="17" t="s">
        <v>60</v>
      </c>
      <c r="B18" s="16"/>
      <c r="E18" s="37"/>
    </row>
    <row r="19" spans="1:9" x14ac:dyDescent="0.35">
      <c r="A19" s="8" t="s">
        <v>15</v>
      </c>
      <c r="B19" s="8" t="s">
        <v>41</v>
      </c>
      <c r="C19" s="8" t="s">
        <v>17</v>
      </c>
      <c r="D19" s="8" t="s">
        <v>16</v>
      </c>
      <c r="E19" s="8" t="s">
        <v>18</v>
      </c>
      <c r="F19" s="52"/>
    </row>
    <row r="20" spans="1:9" x14ac:dyDescent="0.35">
      <c r="A20" s="39" t="s">
        <v>37</v>
      </c>
      <c r="B20" s="39" t="s">
        <v>38</v>
      </c>
      <c r="C20" s="53">
        <v>90</v>
      </c>
      <c r="D20" s="39">
        <v>3565</v>
      </c>
      <c r="E20" s="39">
        <f t="shared" ref="E20:E30" si="1">D20*C20</f>
        <v>320850</v>
      </c>
    </row>
    <row r="21" spans="1:9" x14ac:dyDescent="0.35">
      <c r="A21" s="39" t="s">
        <v>39</v>
      </c>
      <c r="B21" s="39" t="s">
        <v>40</v>
      </c>
      <c r="C21" s="53">
        <v>500</v>
      </c>
      <c r="D21" s="39">
        <v>26</v>
      </c>
      <c r="E21" s="39">
        <f t="shared" si="1"/>
        <v>13000</v>
      </c>
    </row>
    <row r="22" spans="1:9" x14ac:dyDescent="0.35">
      <c r="A22" s="39" t="s">
        <v>48</v>
      </c>
      <c r="B22" s="39" t="s">
        <v>38</v>
      </c>
      <c r="C22" s="53">
        <v>90</v>
      </c>
      <c r="D22" s="39">
        <v>820</v>
      </c>
      <c r="E22" s="39">
        <f t="shared" si="1"/>
        <v>73800</v>
      </c>
    </row>
    <row r="23" spans="1:9" x14ac:dyDescent="0.35">
      <c r="A23" s="39" t="s">
        <v>50</v>
      </c>
      <c r="B23" s="39" t="s">
        <v>40</v>
      </c>
      <c r="C23" s="53">
        <v>500</v>
      </c>
      <c r="D23" s="39">
        <v>21</v>
      </c>
      <c r="E23" s="39">
        <f t="shared" si="1"/>
        <v>10500</v>
      </c>
    </row>
    <row r="24" spans="1:9" x14ac:dyDescent="0.35">
      <c r="A24" s="74" t="s">
        <v>88</v>
      </c>
      <c r="B24" s="74" t="s">
        <v>40</v>
      </c>
      <c r="C24" s="53">
        <v>1500</v>
      </c>
      <c r="D24" s="39">
        <v>10</v>
      </c>
      <c r="E24" s="39">
        <f t="shared" si="1"/>
        <v>15000</v>
      </c>
    </row>
    <row r="25" spans="1:9" x14ac:dyDescent="0.35">
      <c r="A25" s="39" t="s">
        <v>46</v>
      </c>
      <c r="B25" s="39" t="s">
        <v>38</v>
      </c>
      <c r="C25" s="53">
        <v>135</v>
      </c>
      <c r="D25" s="39">
        <v>2200</v>
      </c>
      <c r="E25" s="39">
        <f t="shared" si="1"/>
        <v>297000</v>
      </c>
    </row>
    <row r="26" spans="1:9" x14ac:dyDescent="0.35">
      <c r="A26" s="39" t="s">
        <v>47</v>
      </c>
      <c r="B26" s="39" t="s">
        <v>40</v>
      </c>
      <c r="C26" s="53">
        <v>1000</v>
      </c>
      <c r="D26" s="39">
        <v>22</v>
      </c>
      <c r="E26" s="39">
        <f t="shared" si="1"/>
        <v>22000</v>
      </c>
    </row>
    <row r="27" spans="1:9" x14ac:dyDescent="0.35">
      <c r="A27" s="43" t="s">
        <v>55</v>
      </c>
      <c r="B27" s="43" t="s">
        <v>38</v>
      </c>
      <c r="C27" s="53">
        <v>100</v>
      </c>
      <c r="D27" s="39">
        <v>1180</v>
      </c>
      <c r="E27" s="39">
        <f t="shared" si="1"/>
        <v>118000</v>
      </c>
    </row>
    <row r="28" spans="1:9" x14ac:dyDescent="0.35">
      <c r="A28" s="43" t="s">
        <v>56</v>
      </c>
      <c r="B28" s="43" t="s">
        <v>40</v>
      </c>
      <c r="C28" s="53">
        <v>30000</v>
      </c>
      <c r="D28" s="39">
        <v>3</v>
      </c>
      <c r="E28" s="39">
        <f t="shared" si="1"/>
        <v>90000</v>
      </c>
      <c r="I28" t="s">
        <v>32</v>
      </c>
    </row>
    <row r="29" spans="1:9" x14ac:dyDescent="0.35">
      <c r="A29" s="39" t="s">
        <v>51</v>
      </c>
      <c r="B29" s="39" t="s">
        <v>38</v>
      </c>
      <c r="C29" s="20">
        <v>135</v>
      </c>
      <c r="D29" s="18">
        <v>680</v>
      </c>
      <c r="E29" s="39">
        <f t="shared" si="1"/>
        <v>91800</v>
      </c>
    </row>
    <row r="30" spans="1:9" x14ac:dyDescent="0.35">
      <c r="A30" s="39" t="s">
        <v>49</v>
      </c>
      <c r="B30" s="39" t="s">
        <v>40</v>
      </c>
      <c r="C30" s="53">
        <v>1000</v>
      </c>
      <c r="D30" s="39">
        <v>17</v>
      </c>
      <c r="E30" s="39">
        <f t="shared" si="1"/>
        <v>17000</v>
      </c>
    </row>
    <row r="31" spans="1:9" x14ac:dyDescent="0.35">
      <c r="A31" s="18" t="s">
        <v>19</v>
      </c>
      <c r="B31" s="18"/>
      <c r="C31" s="18"/>
      <c r="D31" s="18"/>
      <c r="E31" s="20">
        <f>SUM(E20:E30)</f>
        <v>1068950</v>
      </c>
    </row>
    <row r="32" spans="1:9" x14ac:dyDescent="0.35">
      <c r="A32" s="18" t="s">
        <v>20</v>
      </c>
      <c r="B32" s="18"/>
      <c r="C32" s="18"/>
      <c r="D32" s="19">
        <v>0.15</v>
      </c>
      <c r="E32" s="20">
        <f>E31*0.15</f>
        <v>160342.5</v>
      </c>
    </row>
    <row r="33" spans="1:6" x14ac:dyDescent="0.35">
      <c r="A33" s="26" t="s">
        <v>21</v>
      </c>
      <c r="B33" s="26"/>
      <c r="C33" s="18"/>
      <c r="D33" s="18"/>
      <c r="E33" s="30">
        <f>E31+E32</f>
        <v>1229292.5</v>
      </c>
    </row>
    <row r="35" spans="1:6" ht="18.5" x14ac:dyDescent="0.45">
      <c r="A35" s="48" t="s">
        <v>61</v>
      </c>
      <c r="B35" s="17"/>
    </row>
    <row r="36" spans="1:6" ht="18.5" x14ac:dyDescent="0.45">
      <c r="A36" s="17" t="s">
        <v>73</v>
      </c>
      <c r="B36" s="17"/>
    </row>
    <row r="37" spans="1:6" x14ac:dyDescent="0.35">
      <c r="A37" s="8" t="s">
        <v>15</v>
      </c>
      <c r="B37" s="8" t="s">
        <v>41</v>
      </c>
      <c r="C37" s="8" t="s">
        <v>17</v>
      </c>
      <c r="D37" s="8" t="s">
        <v>16</v>
      </c>
      <c r="E37" s="8" t="s">
        <v>18</v>
      </c>
      <c r="F37" s="52"/>
    </row>
    <row r="38" spans="1:6" x14ac:dyDescent="0.35">
      <c r="A38" s="43" t="s">
        <v>67</v>
      </c>
      <c r="B38" s="43" t="s">
        <v>40</v>
      </c>
      <c r="C38" s="45">
        <v>40000</v>
      </c>
      <c r="D38" s="45">
        <v>1</v>
      </c>
      <c r="E38" s="45">
        <f>C38*D38</f>
        <v>40000</v>
      </c>
      <c r="F38" s="44"/>
    </row>
    <row r="39" spans="1:6" x14ac:dyDescent="0.35">
      <c r="A39" s="43" t="s">
        <v>68</v>
      </c>
      <c r="B39" s="43" t="s">
        <v>40</v>
      </c>
      <c r="C39" s="45">
        <v>20000</v>
      </c>
      <c r="D39" s="45">
        <v>1</v>
      </c>
      <c r="E39" s="45">
        <f t="shared" ref="E39" si="2">C39*D39</f>
        <v>20000</v>
      </c>
      <c r="F39" s="44"/>
    </row>
    <row r="40" spans="1:6" x14ac:dyDescent="0.35">
      <c r="A40" s="18" t="s">
        <v>77</v>
      </c>
      <c r="B40" s="18" t="s">
        <v>38</v>
      </c>
      <c r="C40" s="18">
        <v>85</v>
      </c>
      <c r="D40" s="18">
        <v>4510</v>
      </c>
      <c r="E40" s="20">
        <f t="shared" ref="E40:E48" si="3">D40*C40</f>
        <v>383350</v>
      </c>
    </row>
    <row r="41" spans="1:6" x14ac:dyDescent="0.35">
      <c r="A41" s="18" t="s">
        <v>57</v>
      </c>
      <c r="B41" s="18" t="s">
        <v>40</v>
      </c>
      <c r="C41" s="20">
        <v>500</v>
      </c>
      <c r="D41" s="18">
        <v>109</v>
      </c>
      <c r="E41" s="20">
        <f>D41*C41</f>
        <v>54500</v>
      </c>
    </row>
    <row r="42" spans="1:6" x14ac:dyDescent="0.35">
      <c r="A42" s="18" t="s">
        <v>78</v>
      </c>
      <c r="B42" s="18" t="s">
        <v>38</v>
      </c>
      <c r="C42" s="18">
        <v>85</v>
      </c>
      <c r="D42" s="18">
        <v>340</v>
      </c>
      <c r="E42" s="20">
        <f t="shared" si="3"/>
        <v>28900</v>
      </c>
    </row>
    <row r="43" spans="1:6" x14ac:dyDescent="0.35">
      <c r="A43" s="18" t="s">
        <v>29</v>
      </c>
      <c r="B43" s="18" t="s">
        <v>40</v>
      </c>
      <c r="C43" s="20">
        <v>1100</v>
      </c>
      <c r="D43" s="18">
        <v>14</v>
      </c>
      <c r="E43" s="20">
        <f t="shared" si="3"/>
        <v>15400</v>
      </c>
    </row>
    <row r="44" spans="1:6" x14ac:dyDescent="0.35">
      <c r="A44" s="18" t="s">
        <v>55</v>
      </c>
      <c r="B44" s="18" t="s">
        <v>38</v>
      </c>
      <c r="C44" s="20">
        <v>100</v>
      </c>
      <c r="D44" s="18">
        <v>260</v>
      </c>
      <c r="E44" s="20">
        <f t="shared" si="3"/>
        <v>26000</v>
      </c>
    </row>
    <row r="45" spans="1:6" x14ac:dyDescent="0.35">
      <c r="A45" s="18" t="s">
        <v>56</v>
      </c>
      <c r="B45" s="18" t="s">
        <v>40</v>
      </c>
      <c r="C45" s="20">
        <v>35000</v>
      </c>
      <c r="D45" s="18">
        <v>1</v>
      </c>
      <c r="E45" s="20">
        <f t="shared" si="3"/>
        <v>35000</v>
      </c>
    </row>
    <row r="46" spans="1:6" x14ac:dyDescent="0.35">
      <c r="A46" s="18" t="s">
        <v>46</v>
      </c>
      <c r="B46" s="18" t="s">
        <v>38</v>
      </c>
      <c r="C46" s="20">
        <v>135</v>
      </c>
      <c r="D46" s="18">
        <v>3840</v>
      </c>
      <c r="E46" s="20">
        <f t="shared" si="3"/>
        <v>518400</v>
      </c>
    </row>
    <row r="47" spans="1:6" x14ac:dyDescent="0.35">
      <c r="A47" s="18" t="s">
        <v>58</v>
      </c>
      <c r="B47" s="18" t="s">
        <v>40</v>
      </c>
      <c r="C47" s="20">
        <v>1000</v>
      </c>
      <c r="D47" s="18">
        <v>116</v>
      </c>
      <c r="E47" s="20">
        <f t="shared" si="3"/>
        <v>116000</v>
      </c>
    </row>
    <row r="48" spans="1:6" x14ac:dyDescent="0.35">
      <c r="A48" s="18" t="s">
        <v>70</v>
      </c>
      <c r="B48" s="18" t="s">
        <v>40</v>
      </c>
      <c r="C48" s="20">
        <v>500000</v>
      </c>
      <c r="D48" s="18">
        <v>1</v>
      </c>
      <c r="E48" s="20">
        <f t="shared" si="3"/>
        <v>500000</v>
      </c>
      <c r="F48" t="s">
        <v>92</v>
      </c>
    </row>
    <row r="49" spans="1:15" x14ac:dyDescent="0.35">
      <c r="A49" s="18" t="s">
        <v>19</v>
      </c>
      <c r="B49" s="18"/>
      <c r="C49" s="18"/>
      <c r="D49" s="18"/>
      <c r="E49" s="20">
        <f>SUM(E38:E48)</f>
        <v>1737550</v>
      </c>
      <c r="F49" t="s">
        <v>82</v>
      </c>
    </row>
    <row r="50" spans="1:15" x14ac:dyDescent="0.35">
      <c r="A50" s="18" t="s">
        <v>20</v>
      </c>
      <c r="B50" s="18"/>
      <c r="C50" s="18"/>
      <c r="D50" s="19">
        <v>0.15</v>
      </c>
      <c r="E50" s="20">
        <f>E49*0.15</f>
        <v>260632.5</v>
      </c>
      <c r="G50" s="46"/>
    </row>
    <row r="51" spans="1:15" x14ac:dyDescent="0.35">
      <c r="A51" s="26" t="s">
        <v>21</v>
      </c>
      <c r="B51" s="26"/>
      <c r="C51" s="18"/>
      <c r="D51" s="18"/>
      <c r="E51" s="30">
        <f>E49+E50</f>
        <v>1998182.5</v>
      </c>
    </row>
    <row r="52" spans="1:15" x14ac:dyDescent="0.35">
      <c r="A52" s="56" t="s">
        <v>74</v>
      </c>
      <c r="J52" s="41"/>
      <c r="K52" s="41"/>
      <c r="O52" s="41"/>
    </row>
    <row r="53" spans="1:15" x14ac:dyDescent="0.35">
      <c r="O53" s="41"/>
    </row>
    <row r="54" spans="1:15" x14ac:dyDescent="0.35">
      <c r="O54" s="41"/>
    </row>
    <row r="55" spans="1:15" ht="18.5" x14ac:dyDescent="0.45">
      <c r="A55" s="17" t="s">
        <v>75</v>
      </c>
    </row>
    <row r="56" spans="1:15" x14ac:dyDescent="0.35">
      <c r="A56" s="8" t="s">
        <v>15</v>
      </c>
      <c r="B56" s="8" t="s">
        <v>41</v>
      </c>
      <c r="C56" s="8" t="s">
        <v>17</v>
      </c>
      <c r="D56" s="8" t="s">
        <v>16</v>
      </c>
      <c r="E56" s="8" t="s">
        <v>18</v>
      </c>
    </row>
    <row r="57" spans="1:15" x14ac:dyDescent="0.35">
      <c r="A57" s="18" t="s">
        <v>79</v>
      </c>
      <c r="B57" s="18" t="s">
        <v>38</v>
      </c>
      <c r="C57" s="18">
        <v>85</v>
      </c>
      <c r="D57" s="18">
        <v>5130</v>
      </c>
      <c r="E57" s="20">
        <f t="shared" ref="E57:E67" si="4">D57*C57</f>
        <v>436050</v>
      </c>
    </row>
    <row r="58" spans="1:15" x14ac:dyDescent="0.35">
      <c r="A58" s="18" t="s">
        <v>78</v>
      </c>
      <c r="B58" s="18" t="s">
        <v>38</v>
      </c>
      <c r="C58" s="18">
        <v>85</v>
      </c>
      <c r="D58" s="18">
        <v>1560</v>
      </c>
      <c r="E58" s="20">
        <f t="shared" si="4"/>
        <v>132600</v>
      </c>
    </row>
    <row r="59" spans="1:15" x14ac:dyDescent="0.35">
      <c r="A59" s="18" t="s">
        <v>57</v>
      </c>
      <c r="B59" s="18" t="s">
        <v>40</v>
      </c>
      <c r="C59" s="20">
        <v>500</v>
      </c>
      <c r="D59" s="18">
        <v>101</v>
      </c>
      <c r="E59" s="20">
        <f t="shared" si="4"/>
        <v>50500</v>
      </c>
    </row>
    <row r="60" spans="1:15" x14ac:dyDescent="0.35">
      <c r="A60" s="18" t="s">
        <v>29</v>
      </c>
      <c r="B60" s="18" t="s">
        <v>40</v>
      </c>
      <c r="C60" s="20">
        <v>1100</v>
      </c>
      <c r="D60" s="18">
        <v>18</v>
      </c>
      <c r="E60" s="20">
        <f t="shared" si="4"/>
        <v>19800</v>
      </c>
    </row>
    <row r="61" spans="1:15" x14ac:dyDescent="0.35">
      <c r="A61" s="55" t="s">
        <v>69</v>
      </c>
      <c r="B61" s="43" t="s">
        <v>40</v>
      </c>
      <c r="C61" s="45">
        <v>6000</v>
      </c>
      <c r="D61" s="45">
        <v>1</v>
      </c>
      <c r="E61" s="45">
        <f t="shared" ref="E61" si="5">C61*D61</f>
        <v>6000</v>
      </c>
      <c r="H61" s="41"/>
      <c r="J61" s="41"/>
    </row>
    <row r="62" spans="1:15" x14ac:dyDescent="0.35">
      <c r="A62" s="18" t="s">
        <v>97</v>
      </c>
      <c r="B62" s="18" t="s">
        <v>38</v>
      </c>
      <c r="C62" s="20">
        <v>135</v>
      </c>
      <c r="D62" s="18">
        <v>1750</v>
      </c>
      <c r="E62" s="20">
        <f t="shared" si="4"/>
        <v>236250</v>
      </c>
    </row>
    <row r="63" spans="1:15" x14ac:dyDescent="0.35">
      <c r="A63" s="18" t="s">
        <v>81</v>
      </c>
      <c r="B63" s="18" t="s">
        <v>40</v>
      </c>
      <c r="C63" s="20">
        <v>30000</v>
      </c>
      <c r="D63" s="18">
        <v>1</v>
      </c>
      <c r="E63" s="20">
        <f t="shared" si="4"/>
        <v>30000</v>
      </c>
    </row>
    <row r="64" spans="1:15" x14ac:dyDescent="0.35">
      <c r="A64" s="18" t="s">
        <v>80</v>
      </c>
      <c r="B64" s="18" t="s">
        <v>38</v>
      </c>
      <c r="C64" s="20">
        <v>135</v>
      </c>
      <c r="D64" s="18">
        <v>3940</v>
      </c>
      <c r="E64" s="20">
        <f t="shared" si="4"/>
        <v>531900</v>
      </c>
    </row>
    <row r="65" spans="1:5" x14ac:dyDescent="0.35">
      <c r="A65" s="18" t="s">
        <v>55</v>
      </c>
      <c r="B65" s="18" t="s">
        <v>38</v>
      </c>
      <c r="C65" s="20">
        <v>100</v>
      </c>
      <c r="D65" s="18">
        <v>550</v>
      </c>
      <c r="E65" s="20">
        <f t="shared" si="4"/>
        <v>55000</v>
      </c>
    </row>
    <row r="66" spans="1:5" x14ac:dyDescent="0.35">
      <c r="A66" s="18" t="s">
        <v>56</v>
      </c>
      <c r="B66" s="18" t="s">
        <v>40</v>
      </c>
      <c r="C66" s="20">
        <v>30000</v>
      </c>
      <c r="D66" s="18">
        <v>2</v>
      </c>
      <c r="E66" s="20">
        <f t="shared" si="4"/>
        <v>60000</v>
      </c>
    </row>
    <row r="67" spans="1:5" x14ac:dyDescent="0.35">
      <c r="A67" s="18" t="s">
        <v>58</v>
      </c>
      <c r="B67" s="18" t="s">
        <v>40</v>
      </c>
      <c r="C67" s="20">
        <v>1000</v>
      </c>
      <c r="D67" s="18">
        <v>104</v>
      </c>
      <c r="E67" s="20">
        <f t="shared" si="4"/>
        <v>104000</v>
      </c>
    </row>
    <row r="68" spans="1:5" x14ac:dyDescent="0.35">
      <c r="A68" s="18" t="s">
        <v>19</v>
      </c>
      <c r="B68" s="18"/>
      <c r="C68" s="18"/>
      <c r="D68" s="18"/>
      <c r="E68" s="20">
        <f>SUM(E57:E67)</f>
        <v>1662100</v>
      </c>
    </row>
    <row r="69" spans="1:5" x14ac:dyDescent="0.35">
      <c r="A69" s="18" t="s">
        <v>20</v>
      </c>
      <c r="B69" s="18"/>
      <c r="C69" s="18"/>
      <c r="D69" s="19">
        <v>0.15</v>
      </c>
      <c r="E69" s="20">
        <f>E68*0.15</f>
        <v>249315</v>
      </c>
    </row>
    <row r="70" spans="1:5" x14ac:dyDescent="0.35">
      <c r="A70" s="26" t="s">
        <v>21</v>
      </c>
      <c r="B70" s="26"/>
      <c r="C70" s="18"/>
      <c r="D70" s="18"/>
      <c r="E70" s="30">
        <f>E68+E69</f>
        <v>1911415</v>
      </c>
    </row>
    <row r="71" spans="1:5" x14ac:dyDescent="0.35">
      <c r="A71" s="54" t="s">
        <v>76</v>
      </c>
      <c r="B71" s="16"/>
      <c r="E71" s="37"/>
    </row>
    <row r="72" spans="1:5" x14ac:dyDescent="0.35">
      <c r="A72" s="54"/>
      <c r="B72" s="16"/>
      <c r="E72" s="37"/>
    </row>
    <row r="73" spans="1:5" x14ac:dyDescent="0.35">
      <c r="A73" s="16" t="s">
        <v>89</v>
      </c>
      <c r="B73" s="16"/>
      <c r="E73" s="37"/>
    </row>
    <row r="74" spans="1:5" x14ac:dyDescent="0.35">
      <c r="A74" s="8" t="s">
        <v>15</v>
      </c>
      <c r="B74" s="8" t="s">
        <v>41</v>
      </c>
      <c r="C74" s="8" t="s">
        <v>17</v>
      </c>
      <c r="D74" s="8" t="s">
        <v>16</v>
      </c>
      <c r="E74" s="8" t="s">
        <v>18</v>
      </c>
    </row>
    <row r="75" spans="1:5" x14ac:dyDescent="0.35">
      <c r="A75" s="18" t="s">
        <v>79</v>
      </c>
      <c r="B75" s="18" t="s">
        <v>38</v>
      </c>
      <c r="C75" s="18">
        <v>85</v>
      </c>
      <c r="D75" s="18">
        <v>720</v>
      </c>
      <c r="E75" s="20">
        <f t="shared" ref="E75:E76" si="6">D75*C75</f>
        <v>61200</v>
      </c>
    </row>
    <row r="76" spans="1:5" x14ac:dyDescent="0.35">
      <c r="A76" s="18" t="s">
        <v>57</v>
      </c>
      <c r="B76" s="18" t="s">
        <v>40</v>
      </c>
      <c r="C76" s="20">
        <v>500</v>
      </c>
      <c r="D76" s="18">
        <v>12</v>
      </c>
      <c r="E76" s="20">
        <f t="shared" si="6"/>
        <v>6000</v>
      </c>
    </row>
    <row r="77" spans="1:5" x14ac:dyDescent="0.35">
      <c r="A77" s="18" t="s">
        <v>80</v>
      </c>
      <c r="B77" s="18" t="s">
        <v>38</v>
      </c>
      <c r="C77" s="20">
        <v>135</v>
      </c>
      <c r="D77" s="18">
        <v>470</v>
      </c>
      <c r="E77" s="20">
        <f t="shared" ref="E77:E80" si="7">D77*C77</f>
        <v>63450</v>
      </c>
    </row>
    <row r="78" spans="1:5" x14ac:dyDescent="0.35">
      <c r="A78" s="18" t="s">
        <v>55</v>
      </c>
      <c r="B78" s="18" t="s">
        <v>38</v>
      </c>
      <c r="C78" s="20">
        <v>100</v>
      </c>
      <c r="D78" s="18">
        <v>380</v>
      </c>
      <c r="E78" s="20">
        <f t="shared" si="7"/>
        <v>38000</v>
      </c>
    </row>
    <row r="79" spans="1:5" x14ac:dyDescent="0.35">
      <c r="A79" s="18" t="s">
        <v>56</v>
      </c>
      <c r="B79" s="18" t="s">
        <v>40</v>
      </c>
      <c r="C79" s="20">
        <v>30000</v>
      </c>
      <c r="D79" s="18">
        <v>1</v>
      </c>
      <c r="E79" s="20">
        <f t="shared" si="7"/>
        <v>30000</v>
      </c>
    </row>
    <row r="80" spans="1:5" x14ac:dyDescent="0.35">
      <c r="A80" s="18" t="s">
        <v>58</v>
      </c>
      <c r="B80" s="18" t="s">
        <v>40</v>
      </c>
      <c r="C80" s="20">
        <v>1000</v>
      </c>
      <c r="D80" s="18">
        <v>12</v>
      </c>
      <c r="E80" s="20">
        <f t="shared" si="7"/>
        <v>12000</v>
      </c>
    </row>
    <row r="81" spans="1:10" x14ac:dyDescent="0.35">
      <c r="A81" s="18" t="s">
        <v>19</v>
      </c>
      <c r="B81" s="18"/>
      <c r="C81" s="18"/>
      <c r="D81" s="18"/>
      <c r="E81" s="20">
        <f>SUM(E75:E80)</f>
        <v>210650</v>
      </c>
    </row>
    <row r="82" spans="1:10" x14ac:dyDescent="0.35">
      <c r="A82" s="18" t="s">
        <v>20</v>
      </c>
      <c r="B82" s="18"/>
      <c r="C82" s="18"/>
      <c r="D82" s="19">
        <v>0.15</v>
      </c>
      <c r="E82" s="20">
        <f>E81*0.15</f>
        <v>31597.5</v>
      </c>
    </row>
    <row r="83" spans="1:10" x14ac:dyDescent="0.35">
      <c r="A83" s="26" t="s">
        <v>21</v>
      </c>
      <c r="B83" s="26"/>
      <c r="C83" s="18"/>
      <c r="D83" s="18"/>
      <c r="E83" s="30">
        <f>E81+E82</f>
        <v>242247.5</v>
      </c>
    </row>
    <row r="84" spans="1:10" x14ac:dyDescent="0.35">
      <c r="A84" s="16"/>
      <c r="B84" s="16"/>
      <c r="E84" s="37"/>
    </row>
    <row r="86" spans="1:10" ht="18.5" x14ac:dyDescent="0.45">
      <c r="A86" s="17" t="s">
        <v>66</v>
      </c>
    </row>
    <row r="87" spans="1:10" x14ac:dyDescent="0.35">
      <c r="A87" s="8" t="s">
        <v>15</v>
      </c>
      <c r="B87" s="8" t="s">
        <v>41</v>
      </c>
      <c r="C87" s="8" t="s">
        <v>17</v>
      </c>
      <c r="D87" s="8" t="s">
        <v>16</v>
      </c>
      <c r="E87" s="8" t="s">
        <v>18</v>
      </c>
      <c r="F87" s="52"/>
    </row>
    <row r="88" spans="1:10" x14ac:dyDescent="0.35">
      <c r="A88" s="39" t="s">
        <v>37</v>
      </c>
      <c r="B88" s="39" t="s">
        <v>38</v>
      </c>
      <c r="C88" s="39">
        <v>85</v>
      </c>
      <c r="D88" s="39">
        <v>2685</v>
      </c>
      <c r="E88" s="39">
        <f t="shared" ref="E88:E93" si="8">D88*C88</f>
        <v>228225</v>
      </c>
    </row>
    <row r="89" spans="1:10" x14ac:dyDescent="0.35">
      <c r="A89" s="39" t="s">
        <v>39</v>
      </c>
      <c r="B89" s="39" t="s">
        <v>40</v>
      </c>
      <c r="C89" s="39">
        <v>500</v>
      </c>
      <c r="D89" s="39">
        <v>47</v>
      </c>
      <c r="E89" s="39">
        <f t="shared" si="8"/>
        <v>23500</v>
      </c>
    </row>
    <row r="90" spans="1:10" x14ac:dyDescent="0.35">
      <c r="A90" s="39" t="s">
        <v>46</v>
      </c>
      <c r="B90" s="39" t="s">
        <v>38</v>
      </c>
      <c r="C90" s="39">
        <v>135</v>
      </c>
      <c r="D90" s="39">
        <v>2120</v>
      </c>
      <c r="E90" s="39">
        <f t="shared" si="8"/>
        <v>286200</v>
      </c>
    </row>
    <row r="91" spans="1:10" x14ac:dyDescent="0.35">
      <c r="A91" s="39" t="s">
        <v>47</v>
      </c>
      <c r="B91" s="39" t="s">
        <v>40</v>
      </c>
      <c r="C91" s="39">
        <v>1000</v>
      </c>
      <c r="D91" s="39">
        <v>47</v>
      </c>
      <c r="E91" s="39">
        <f t="shared" si="8"/>
        <v>47000</v>
      </c>
    </row>
    <row r="92" spans="1:10" x14ac:dyDescent="0.35">
      <c r="A92" s="75" t="s">
        <v>56</v>
      </c>
      <c r="B92" s="39"/>
      <c r="C92" s="39">
        <v>30000</v>
      </c>
      <c r="D92" s="39">
        <v>1</v>
      </c>
      <c r="E92" s="39">
        <f t="shared" si="8"/>
        <v>30000</v>
      </c>
    </row>
    <row r="93" spans="1:10" x14ac:dyDescent="0.35">
      <c r="A93" s="75" t="s">
        <v>55</v>
      </c>
      <c r="B93" s="39"/>
      <c r="C93" s="39">
        <v>100</v>
      </c>
      <c r="D93" s="39">
        <v>250</v>
      </c>
      <c r="E93" s="39">
        <f t="shared" si="8"/>
        <v>25000</v>
      </c>
    </row>
    <row r="94" spans="1:10" x14ac:dyDescent="0.35">
      <c r="A94" s="18" t="s">
        <v>19</v>
      </c>
      <c r="B94" s="18"/>
      <c r="C94" s="18"/>
      <c r="D94" s="18"/>
      <c r="E94" s="20">
        <f>SUM(E88:E93)</f>
        <v>639925</v>
      </c>
      <c r="F94" s="16"/>
      <c r="G94" s="16"/>
      <c r="J94" s="37"/>
    </row>
    <row r="95" spans="1:10" x14ac:dyDescent="0.35">
      <c r="A95" s="18" t="s">
        <v>20</v>
      </c>
      <c r="B95" s="18"/>
      <c r="C95" s="18"/>
      <c r="D95" s="19">
        <v>0.15</v>
      </c>
      <c r="E95" s="20">
        <f>E94*0.15</f>
        <v>95988.75</v>
      </c>
      <c r="F95" s="16"/>
      <c r="G95" s="16"/>
      <c r="J95" s="37"/>
    </row>
    <row r="96" spans="1:10" x14ac:dyDescent="0.35">
      <c r="A96" s="26" t="s">
        <v>21</v>
      </c>
      <c r="B96" s="26"/>
      <c r="C96" s="18"/>
      <c r="D96" s="18"/>
      <c r="E96" s="30">
        <f>E94+E95</f>
        <v>735913.75</v>
      </c>
      <c r="F96" s="16"/>
      <c r="G96" s="16"/>
      <c r="J96" s="37"/>
    </row>
    <row r="97" spans="1:6" ht="18.5" x14ac:dyDescent="0.45">
      <c r="A97" s="17"/>
      <c r="B97" s="17"/>
    </row>
    <row r="98" spans="1:6" ht="18.5" x14ac:dyDescent="0.45">
      <c r="A98" s="49" t="s">
        <v>26</v>
      </c>
      <c r="B98" s="21"/>
    </row>
    <row r="99" spans="1:6" ht="18.5" x14ac:dyDescent="0.45">
      <c r="A99" s="42" t="s">
        <v>5</v>
      </c>
      <c r="B99" s="21"/>
    </row>
    <row r="100" spans="1:6" x14ac:dyDescent="0.35">
      <c r="A100" s="8" t="s">
        <v>15</v>
      </c>
      <c r="B100" s="8" t="s">
        <v>41</v>
      </c>
      <c r="C100" s="8" t="s">
        <v>17</v>
      </c>
      <c r="D100" s="8" t="s">
        <v>16</v>
      </c>
      <c r="E100" s="8" t="s">
        <v>18</v>
      </c>
      <c r="F100" s="52"/>
    </row>
    <row r="101" spans="1:6" x14ac:dyDescent="0.35">
      <c r="A101" s="18" t="s">
        <v>96</v>
      </c>
      <c r="B101" s="18" t="s">
        <v>38</v>
      </c>
      <c r="C101" s="20">
        <v>85</v>
      </c>
      <c r="D101" s="20">
        <v>1160</v>
      </c>
      <c r="E101" s="20">
        <f>D101*C101</f>
        <v>98600</v>
      </c>
    </row>
    <row r="102" spans="1:6" x14ac:dyDescent="0.35">
      <c r="A102" s="18" t="s">
        <v>36</v>
      </c>
      <c r="B102" s="18" t="s">
        <v>40</v>
      </c>
      <c r="C102" s="20">
        <v>500</v>
      </c>
      <c r="D102" s="20">
        <v>15</v>
      </c>
      <c r="E102" s="20">
        <f>D102*C102</f>
        <v>7500</v>
      </c>
    </row>
    <row r="103" spans="1:6" x14ac:dyDescent="0.35">
      <c r="A103" s="18" t="s">
        <v>97</v>
      </c>
      <c r="B103" s="18" t="s">
        <v>38</v>
      </c>
      <c r="C103" s="20">
        <v>135</v>
      </c>
      <c r="D103" s="20">
        <v>1140</v>
      </c>
      <c r="E103" s="20">
        <f>D103*C103</f>
        <v>153900</v>
      </c>
    </row>
    <row r="104" spans="1:6" x14ac:dyDescent="0.35">
      <c r="A104" s="18" t="s">
        <v>31</v>
      </c>
      <c r="B104" s="18" t="s">
        <v>40</v>
      </c>
      <c r="C104" s="20">
        <v>1000</v>
      </c>
      <c r="D104" s="20">
        <v>16</v>
      </c>
      <c r="E104" s="20">
        <f>D104*C104</f>
        <v>16000</v>
      </c>
    </row>
    <row r="105" spans="1:6" x14ac:dyDescent="0.35">
      <c r="A105" s="18" t="s">
        <v>19</v>
      </c>
      <c r="B105" s="18"/>
      <c r="C105" s="20"/>
      <c r="D105" s="20"/>
      <c r="E105" s="20">
        <f>SUM(E101:E103)</f>
        <v>260000</v>
      </c>
    </row>
    <row r="106" spans="1:6" x14ac:dyDescent="0.35">
      <c r="A106" s="18" t="str">
        <f>A160</f>
        <v>Projekteerimine, projektijuhtimine, OMJV, ettenägematud kulud</v>
      </c>
      <c r="B106" s="18"/>
      <c r="C106" s="20"/>
      <c r="D106" s="19">
        <v>0.15</v>
      </c>
      <c r="E106" s="20">
        <f>ROUND(E105*0.15,0)</f>
        <v>39000</v>
      </c>
    </row>
    <row r="107" spans="1:6" x14ac:dyDescent="0.35">
      <c r="A107" s="8" t="s">
        <v>21</v>
      </c>
      <c r="B107" s="8"/>
      <c r="C107" s="9"/>
      <c r="D107" s="9"/>
      <c r="E107" s="9">
        <f>E105+E106</f>
        <v>299000</v>
      </c>
    </row>
    <row r="109" spans="1:6" ht="18.5" x14ac:dyDescent="0.45">
      <c r="A109" s="48" t="s">
        <v>22</v>
      </c>
    </row>
    <row r="110" spans="1:6" ht="18.5" x14ac:dyDescent="0.45">
      <c r="A110" s="17" t="s">
        <v>53</v>
      </c>
    </row>
    <row r="111" spans="1:6" x14ac:dyDescent="0.35">
      <c r="A111" s="8" t="s">
        <v>15</v>
      </c>
      <c r="B111" s="8" t="s">
        <v>41</v>
      </c>
      <c r="C111" s="8" t="s">
        <v>17</v>
      </c>
      <c r="D111" s="8" t="s">
        <v>16</v>
      </c>
      <c r="E111" s="8" t="s">
        <v>18</v>
      </c>
    </row>
    <row r="112" spans="1:6" x14ac:dyDescent="0.35">
      <c r="A112" s="18" t="s">
        <v>52</v>
      </c>
      <c r="B112" s="18" t="s">
        <v>40</v>
      </c>
      <c r="C112" s="20">
        <v>20000</v>
      </c>
      <c r="D112" s="20">
        <v>1</v>
      </c>
      <c r="E112" s="20">
        <f>D112*C112</f>
        <v>20000</v>
      </c>
    </row>
    <row r="113" spans="1:6" x14ac:dyDescent="0.35">
      <c r="A113" s="18" t="s">
        <v>64</v>
      </c>
      <c r="B113" s="18" t="s">
        <v>40</v>
      </c>
      <c r="C113" s="20">
        <v>70000</v>
      </c>
      <c r="D113" s="20">
        <v>1</v>
      </c>
      <c r="E113" s="20">
        <f>D113*C113</f>
        <v>70000</v>
      </c>
      <c r="F113" t="s">
        <v>65</v>
      </c>
    </row>
    <row r="114" spans="1:6" x14ac:dyDescent="0.35">
      <c r="A114" s="18" t="s">
        <v>63</v>
      </c>
      <c r="B114" s="18" t="s">
        <v>40</v>
      </c>
      <c r="C114" s="20">
        <v>80000</v>
      </c>
      <c r="D114" s="20">
        <v>1</v>
      </c>
      <c r="E114" s="20">
        <f>D114*C114</f>
        <v>80000</v>
      </c>
    </row>
    <row r="115" spans="1:6" x14ac:dyDescent="0.35">
      <c r="A115" s="18" t="s">
        <v>62</v>
      </c>
      <c r="B115" s="18" t="s">
        <v>40</v>
      </c>
      <c r="C115" s="20">
        <v>20000</v>
      </c>
      <c r="D115" s="20">
        <v>1</v>
      </c>
      <c r="E115" s="20">
        <f>D115*C115</f>
        <v>20000</v>
      </c>
    </row>
    <row r="116" spans="1:6" x14ac:dyDescent="0.35">
      <c r="A116" s="18" t="s">
        <v>19</v>
      </c>
      <c r="B116" s="18"/>
      <c r="C116" s="20"/>
      <c r="D116" s="20"/>
      <c r="E116" s="20">
        <f>SUM(E112:E115)</f>
        <v>190000</v>
      </c>
    </row>
    <row r="117" spans="1:6" x14ac:dyDescent="0.35">
      <c r="A117" s="23" t="s">
        <v>20</v>
      </c>
      <c r="B117" s="18"/>
      <c r="C117" s="20"/>
      <c r="D117" s="19">
        <v>0.15</v>
      </c>
      <c r="E117" s="20">
        <f>ROUND(E116*0.15,0)</f>
        <v>28500</v>
      </c>
    </row>
    <row r="118" spans="1:6" x14ac:dyDescent="0.35">
      <c r="A118" s="8" t="s">
        <v>21</v>
      </c>
      <c r="B118" s="8"/>
      <c r="C118" s="9"/>
      <c r="D118" s="9"/>
      <c r="E118" s="9">
        <f>E116+E117</f>
        <v>218500</v>
      </c>
    </row>
    <row r="120" spans="1:6" ht="18.5" x14ac:dyDescent="0.45">
      <c r="A120" s="21" t="s">
        <v>54</v>
      </c>
      <c r="B120" s="10"/>
    </row>
    <row r="121" spans="1:6" x14ac:dyDescent="0.35">
      <c r="A121" s="8" t="s">
        <v>15</v>
      </c>
      <c r="B121" s="8"/>
      <c r="C121" s="8" t="s">
        <v>17</v>
      </c>
      <c r="D121" s="8" t="s">
        <v>16</v>
      </c>
      <c r="E121" s="8" t="s">
        <v>18</v>
      </c>
      <c r="F121" s="52"/>
    </row>
    <row r="122" spans="1:6" ht="43.5" x14ac:dyDescent="0.35">
      <c r="A122" s="79" t="s">
        <v>100</v>
      </c>
      <c r="B122" s="38" t="s">
        <v>38</v>
      </c>
      <c r="C122" s="31">
        <v>85</v>
      </c>
      <c r="D122" s="31">
        <v>1250</v>
      </c>
      <c r="E122" s="29">
        <f>D122*C122</f>
        <v>106250</v>
      </c>
    </row>
    <row r="123" spans="1:6" ht="29" x14ac:dyDescent="0.35">
      <c r="A123" s="33" t="s">
        <v>98</v>
      </c>
      <c r="B123" s="33" t="s">
        <v>38</v>
      </c>
      <c r="C123" s="34">
        <v>100</v>
      </c>
      <c r="D123" s="34">
        <v>390</v>
      </c>
      <c r="E123" s="35">
        <f>D123*C123</f>
        <v>39000</v>
      </c>
    </row>
    <row r="124" spans="1:6" ht="29" x14ac:dyDescent="0.35">
      <c r="A124" s="33" t="s">
        <v>42</v>
      </c>
      <c r="B124" s="33" t="s">
        <v>40</v>
      </c>
      <c r="C124" s="34">
        <v>500</v>
      </c>
      <c r="D124" s="34">
        <v>7</v>
      </c>
      <c r="E124" s="35">
        <f>D124*C124</f>
        <v>3500</v>
      </c>
    </row>
    <row r="125" spans="1:6" ht="58" x14ac:dyDescent="0.35">
      <c r="A125" s="79" t="s">
        <v>99</v>
      </c>
      <c r="B125" s="38" t="s">
        <v>38</v>
      </c>
      <c r="C125" s="31">
        <v>135</v>
      </c>
      <c r="D125" s="31">
        <v>910</v>
      </c>
      <c r="E125" s="29">
        <f>D125*C125</f>
        <v>122850</v>
      </c>
    </row>
    <row r="126" spans="1:6" x14ac:dyDescent="0.35">
      <c r="A126" s="18" t="s">
        <v>19</v>
      </c>
      <c r="B126" s="18"/>
      <c r="C126" s="31"/>
      <c r="D126" s="31"/>
      <c r="E126" s="29">
        <f>SUM(E122:E125)</f>
        <v>271600</v>
      </c>
    </row>
    <row r="127" spans="1:6" x14ac:dyDescent="0.35">
      <c r="A127" s="23" t="s">
        <v>20</v>
      </c>
      <c r="B127" s="23"/>
      <c r="C127" s="31"/>
      <c r="D127" s="19">
        <v>0.15</v>
      </c>
      <c r="E127" s="29">
        <f>E126*0.15</f>
        <v>40740</v>
      </c>
    </row>
    <row r="128" spans="1:6" x14ac:dyDescent="0.35">
      <c r="A128" s="25" t="s">
        <v>21</v>
      </c>
      <c r="B128" s="25"/>
      <c r="C128" s="32"/>
      <c r="D128" s="32"/>
      <c r="E128" s="30">
        <f>SUM(E126:E127)</f>
        <v>312340</v>
      </c>
    </row>
    <row r="129" spans="1:5" x14ac:dyDescent="0.35">
      <c r="A129" s="76"/>
      <c r="B129" s="76"/>
      <c r="C129" s="77"/>
      <c r="D129" s="77"/>
      <c r="E129" s="37"/>
    </row>
    <row r="130" spans="1:5" ht="29" x14ac:dyDescent="0.35">
      <c r="A130" s="76" t="s">
        <v>90</v>
      </c>
      <c r="B130" s="76"/>
      <c r="C130" s="77"/>
      <c r="D130" s="77"/>
      <c r="E130" s="37"/>
    </row>
    <row r="131" spans="1:5" x14ac:dyDescent="0.35">
      <c r="A131" s="8" t="s">
        <v>15</v>
      </c>
      <c r="B131" s="8" t="s">
        <v>41</v>
      </c>
      <c r="C131" s="8" t="s">
        <v>17</v>
      </c>
      <c r="D131" s="8" t="s">
        <v>16</v>
      </c>
      <c r="E131" s="8" t="s">
        <v>18</v>
      </c>
    </row>
    <row r="132" spans="1:5" x14ac:dyDescent="0.35">
      <c r="A132" s="18" t="s">
        <v>96</v>
      </c>
      <c r="B132" s="18" t="s">
        <v>38</v>
      </c>
      <c r="C132" s="20">
        <v>85</v>
      </c>
      <c r="D132" s="20">
        <v>2685</v>
      </c>
      <c r="E132" s="20">
        <f>D132*C132</f>
        <v>228225</v>
      </c>
    </row>
    <row r="133" spans="1:5" x14ac:dyDescent="0.35">
      <c r="A133" s="18" t="s">
        <v>36</v>
      </c>
      <c r="B133" s="18" t="s">
        <v>40</v>
      </c>
      <c r="C133" s="20">
        <v>500</v>
      </c>
      <c r="D133" s="20">
        <v>35</v>
      </c>
      <c r="E133" s="20">
        <f>D133*C133</f>
        <v>17500</v>
      </c>
    </row>
    <row r="134" spans="1:5" x14ac:dyDescent="0.35">
      <c r="A134" s="18" t="s">
        <v>97</v>
      </c>
      <c r="B134" s="18" t="s">
        <v>38</v>
      </c>
      <c r="C134" s="20">
        <v>135</v>
      </c>
      <c r="D134" s="20">
        <f>1185+55</f>
        <v>1240</v>
      </c>
      <c r="E134" s="20">
        <f>D134*C134</f>
        <v>167400</v>
      </c>
    </row>
    <row r="135" spans="1:5" x14ac:dyDescent="0.35">
      <c r="A135" s="18" t="s">
        <v>31</v>
      </c>
      <c r="B135" s="18" t="s">
        <v>40</v>
      </c>
      <c r="C135" s="20">
        <v>1000</v>
      </c>
      <c r="D135" s="20">
        <v>20</v>
      </c>
      <c r="E135" s="20">
        <f>D135*C135</f>
        <v>20000</v>
      </c>
    </row>
    <row r="136" spans="1:5" x14ac:dyDescent="0.35">
      <c r="A136" s="18" t="s">
        <v>19</v>
      </c>
      <c r="B136" s="18"/>
      <c r="C136" s="20"/>
      <c r="D136" s="20"/>
      <c r="E136" s="20">
        <f>SUM(E132:E135)</f>
        <v>433125</v>
      </c>
    </row>
    <row r="137" spans="1:5" x14ac:dyDescent="0.35">
      <c r="A137" s="23" t="s">
        <v>20</v>
      </c>
      <c r="B137" s="18"/>
      <c r="C137" s="20"/>
      <c r="D137" s="19">
        <v>0.15</v>
      </c>
      <c r="E137" s="20">
        <f>ROUND(E136*0.15,0)</f>
        <v>64969</v>
      </c>
    </row>
    <row r="138" spans="1:5" x14ac:dyDescent="0.35">
      <c r="A138" s="8" t="s">
        <v>21</v>
      </c>
      <c r="B138" s="8"/>
      <c r="C138" s="9"/>
      <c r="D138" s="9"/>
      <c r="E138" s="9">
        <f>E136+E137</f>
        <v>498094</v>
      </c>
    </row>
    <row r="139" spans="1:5" x14ac:dyDescent="0.35">
      <c r="A139" s="76"/>
      <c r="B139" s="76"/>
      <c r="C139" s="77"/>
      <c r="D139" s="77"/>
      <c r="E139" s="37"/>
    </row>
    <row r="140" spans="1:5" ht="29" x14ac:dyDescent="0.35">
      <c r="A140" s="78" t="s">
        <v>93</v>
      </c>
      <c r="B140" s="78"/>
      <c r="C140" s="77"/>
      <c r="D140" s="77"/>
      <c r="E140" s="37"/>
    </row>
    <row r="141" spans="1:5" x14ac:dyDescent="0.35">
      <c r="A141" s="8" t="s">
        <v>15</v>
      </c>
      <c r="B141" s="8" t="s">
        <v>41</v>
      </c>
      <c r="C141" s="8" t="s">
        <v>17</v>
      </c>
      <c r="D141" s="8" t="s">
        <v>16</v>
      </c>
      <c r="E141" s="8" t="s">
        <v>18</v>
      </c>
    </row>
    <row r="142" spans="1:5" x14ac:dyDescent="0.35">
      <c r="A142" s="18" t="s">
        <v>96</v>
      </c>
      <c r="B142" s="18" t="s">
        <v>38</v>
      </c>
      <c r="C142" s="20">
        <v>85</v>
      </c>
      <c r="D142" s="20">
        <v>255</v>
      </c>
      <c r="E142" s="20">
        <f>D142*C142</f>
        <v>21675</v>
      </c>
    </row>
    <row r="143" spans="1:5" x14ac:dyDescent="0.35">
      <c r="A143" s="18" t="s">
        <v>36</v>
      </c>
      <c r="B143" s="18" t="s">
        <v>40</v>
      </c>
      <c r="C143" s="20">
        <v>500</v>
      </c>
      <c r="D143" s="20">
        <v>6</v>
      </c>
      <c r="E143" s="20">
        <f>D143*C143</f>
        <v>3000</v>
      </c>
    </row>
    <row r="144" spans="1:5" x14ac:dyDescent="0.35">
      <c r="A144" s="18" t="s">
        <v>95</v>
      </c>
      <c r="B144" s="18" t="s">
        <v>38</v>
      </c>
      <c r="C144" s="20">
        <v>135</v>
      </c>
      <c r="D144" s="20">
        <v>475</v>
      </c>
      <c r="E144" s="20">
        <f>D144*C144</f>
        <v>64125</v>
      </c>
    </row>
    <row r="145" spans="1:7" x14ac:dyDescent="0.35">
      <c r="A145" s="18" t="s">
        <v>58</v>
      </c>
      <c r="B145" s="18" t="s">
        <v>40</v>
      </c>
      <c r="C145" s="20">
        <v>1000</v>
      </c>
      <c r="D145" s="20">
        <v>11</v>
      </c>
      <c r="E145" s="20">
        <f>D145*C145</f>
        <v>11000</v>
      </c>
    </row>
    <row r="146" spans="1:7" x14ac:dyDescent="0.35">
      <c r="A146" s="18" t="s">
        <v>51</v>
      </c>
      <c r="B146" s="18"/>
      <c r="C146" s="20">
        <v>135</v>
      </c>
      <c r="D146" s="20">
        <v>145</v>
      </c>
      <c r="E146" s="20">
        <f>D146*C146</f>
        <v>19575</v>
      </c>
      <c r="G146" s="41"/>
    </row>
    <row r="147" spans="1:7" x14ac:dyDescent="0.35">
      <c r="A147" s="18" t="s">
        <v>19</v>
      </c>
      <c r="B147" s="18"/>
      <c r="C147" s="20"/>
      <c r="D147" s="20"/>
      <c r="E147" s="20">
        <f>SUM(E142:E145)</f>
        <v>99800</v>
      </c>
    </row>
    <row r="148" spans="1:7" x14ac:dyDescent="0.35">
      <c r="A148" s="23" t="s">
        <v>20</v>
      </c>
      <c r="B148" s="18"/>
      <c r="C148" s="20"/>
      <c r="D148" s="19">
        <v>0.15</v>
      </c>
      <c r="E148" s="20">
        <f>ROUND(E147*0.15,0)</f>
        <v>14970</v>
      </c>
    </row>
    <row r="149" spans="1:7" x14ac:dyDescent="0.35">
      <c r="A149" s="8" t="s">
        <v>21</v>
      </c>
      <c r="B149" s="8"/>
      <c r="C149" s="9"/>
      <c r="D149" s="9"/>
      <c r="E149" s="9">
        <f>E147+E148</f>
        <v>114770</v>
      </c>
    </row>
    <row r="150" spans="1:7" x14ac:dyDescent="0.35">
      <c r="A150" s="10"/>
      <c r="B150" s="10"/>
      <c r="C150" s="40"/>
      <c r="D150" s="40"/>
      <c r="E150" s="40"/>
    </row>
    <row r="151" spans="1:7" ht="18.5" x14ac:dyDescent="0.45">
      <c r="A151" s="49" t="s">
        <v>25</v>
      </c>
      <c r="B151" s="21"/>
    </row>
    <row r="152" spans="1:7" ht="18.5" x14ac:dyDescent="0.45">
      <c r="A152" s="50" t="s">
        <v>13</v>
      </c>
      <c r="B152" s="21"/>
    </row>
    <row r="153" spans="1:7" x14ac:dyDescent="0.35">
      <c r="A153" s="8" t="s">
        <v>15</v>
      </c>
      <c r="B153" s="8"/>
      <c r="C153" s="8" t="s">
        <v>17</v>
      </c>
      <c r="D153" s="8" t="s">
        <v>16</v>
      </c>
      <c r="E153" s="8" t="s">
        <v>18</v>
      </c>
      <c r="F153" s="52"/>
    </row>
    <row r="154" spans="1:7" x14ac:dyDescent="0.35">
      <c r="A154" s="18" t="s">
        <v>43</v>
      </c>
      <c r="B154" s="18" t="s">
        <v>38</v>
      </c>
      <c r="C154" s="20">
        <v>85</v>
      </c>
      <c r="D154" s="20">
        <v>1970</v>
      </c>
      <c r="E154" s="20">
        <f>D154*C154</f>
        <v>167450</v>
      </c>
    </row>
    <row r="155" spans="1:7" x14ac:dyDescent="0.35">
      <c r="A155" s="18" t="s">
        <v>30</v>
      </c>
      <c r="B155" s="18" t="s">
        <v>40</v>
      </c>
      <c r="C155" s="20">
        <v>500</v>
      </c>
      <c r="D155" s="20">
        <v>23</v>
      </c>
      <c r="E155" s="20">
        <f>D155*C155</f>
        <v>11500</v>
      </c>
    </row>
    <row r="156" spans="1:7" x14ac:dyDescent="0.35">
      <c r="A156" s="18" t="s">
        <v>44</v>
      </c>
      <c r="B156" s="18" t="s">
        <v>38</v>
      </c>
      <c r="C156" s="20">
        <v>135</v>
      </c>
      <c r="D156" s="20">
        <v>1380</v>
      </c>
      <c r="E156" s="20">
        <f>D156*C156</f>
        <v>186300</v>
      </c>
    </row>
    <row r="157" spans="1:7" x14ac:dyDescent="0.35">
      <c r="A157" s="18" t="s">
        <v>31</v>
      </c>
      <c r="B157" s="18" t="s">
        <v>40</v>
      </c>
      <c r="C157" s="20">
        <v>1000</v>
      </c>
      <c r="D157" s="20">
        <v>19</v>
      </c>
      <c r="E157" s="20">
        <f>D157*C157</f>
        <v>19000</v>
      </c>
    </row>
    <row r="158" spans="1:7" x14ac:dyDescent="0.35">
      <c r="A158" s="18" t="s">
        <v>45</v>
      </c>
      <c r="B158" s="18" t="s">
        <v>40</v>
      </c>
      <c r="C158" s="20">
        <v>30000</v>
      </c>
      <c r="D158" s="20">
        <v>2</v>
      </c>
      <c r="E158" s="20">
        <f>D158*C158</f>
        <v>60000</v>
      </c>
    </row>
    <row r="159" spans="1:7" x14ac:dyDescent="0.35">
      <c r="A159" s="18" t="s">
        <v>19</v>
      </c>
      <c r="B159" s="18"/>
      <c r="C159" s="20"/>
      <c r="D159" s="20"/>
      <c r="E159" s="20">
        <f>SUM(E154:E158)</f>
        <v>444250</v>
      </c>
    </row>
    <row r="160" spans="1:7" x14ac:dyDescent="0.35">
      <c r="A160" s="18" t="s">
        <v>20</v>
      </c>
      <c r="B160" s="18"/>
      <c r="C160" s="20"/>
      <c r="D160" s="19">
        <v>0.15</v>
      </c>
      <c r="E160" s="20">
        <f>E159*0.15</f>
        <v>66637.5</v>
      </c>
    </row>
    <row r="161" spans="1:6" x14ac:dyDescent="0.35">
      <c r="A161" s="8" t="s">
        <v>21</v>
      </c>
      <c r="B161" s="8"/>
      <c r="C161" s="9"/>
      <c r="D161" s="9"/>
      <c r="E161" s="9">
        <f>SUM(E159:E160)</f>
        <v>510887.5</v>
      </c>
    </row>
    <row r="162" spans="1:6" x14ac:dyDescent="0.35">
      <c r="A162" s="10"/>
      <c r="B162" s="10"/>
      <c r="C162" s="40"/>
      <c r="D162" s="40"/>
      <c r="E162" s="40"/>
    </row>
    <row r="163" spans="1:6" ht="18.5" x14ac:dyDescent="0.45">
      <c r="A163" s="48" t="s">
        <v>23</v>
      </c>
      <c r="B163" s="17"/>
      <c r="C163" s="22"/>
      <c r="D163" s="22"/>
      <c r="E163" s="22"/>
    </row>
    <row r="164" spans="1:6" ht="18.5" x14ac:dyDescent="0.45">
      <c r="A164" s="17" t="s">
        <v>91</v>
      </c>
      <c r="B164" s="16"/>
      <c r="C164" s="22"/>
      <c r="D164" s="22"/>
      <c r="E164" s="22"/>
    </row>
    <row r="165" spans="1:6" x14ac:dyDescent="0.35">
      <c r="A165" s="26" t="s">
        <v>15</v>
      </c>
      <c r="B165" s="26" t="s">
        <v>41</v>
      </c>
      <c r="C165" s="26" t="s">
        <v>17</v>
      </c>
      <c r="D165" s="26" t="s">
        <v>16</v>
      </c>
      <c r="E165" s="26" t="s">
        <v>18</v>
      </c>
      <c r="F165" s="57"/>
    </row>
    <row r="166" spans="1:6" ht="29" x14ac:dyDescent="0.35">
      <c r="A166" s="79" t="s">
        <v>94</v>
      </c>
      <c r="B166" s="38" t="s">
        <v>38</v>
      </c>
      <c r="C166" s="27">
        <v>150</v>
      </c>
      <c r="D166" s="27">
        <v>1035</v>
      </c>
      <c r="E166" s="27">
        <f>D166*C166</f>
        <v>155250</v>
      </c>
    </row>
    <row r="167" spans="1:6" ht="29" x14ac:dyDescent="0.35">
      <c r="A167" s="51" t="s">
        <v>71</v>
      </c>
      <c r="B167" s="38" t="s">
        <v>40</v>
      </c>
      <c r="C167" s="27">
        <v>1000</v>
      </c>
      <c r="D167" s="27">
        <v>16</v>
      </c>
      <c r="E167" s="27">
        <f>D167*C167</f>
        <v>16000</v>
      </c>
    </row>
    <row r="168" spans="1:6" x14ac:dyDescent="0.35">
      <c r="A168" s="18" t="s">
        <v>19</v>
      </c>
      <c r="B168" s="18"/>
      <c r="C168" s="24"/>
      <c r="D168" s="24"/>
      <c r="E168" s="28">
        <f>SUM(E166:E167)</f>
        <v>171250</v>
      </c>
    </row>
    <row r="169" spans="1:6" ht="29" x14ac:dyDescent="0.35">
      <c r="A169" s="23" t="s">
        <v>28</v>
      </c>
      <c r="B169" s="23"/>
      <c r="C169" s="24"/>
      <c r="D169" s="19">
        <v>0.15</v>
      </c>
      <c r="E169" s="27">
        <f>E168*0.15</f>
        <v>25687.5</v>
      </c>
    </row>
    <row r="170" spans="1:6" s="16" customFormat="1" x14ac:dyDescent="0.35">
      <c r="A170" s="25" t="s">
        <v>24</v>
      </c>
      <c r="B170" s="25"/>
      <c r="C170" s="30"/>
      <c r="D170" s="30"/>
      <c r="E170" s="30">
        <f>E168+E169</f>
        <v>196937.5</v>
      </c>
    </row>
    <row r="172" spans="1:6" ht="18.5" x14ac:dyDescent="0.45">
      <c r="A172" s="62" t="s">
        <v>84</v>
      </c>
      <c r="B172" s="18" t="s">
        <v>40</v>
      </c>
      <c r="C172" s="20">
        <v>40000</v>
      </c>
      <c r="D172" s="20">
        <v>1</v>
      </c>
      <c r="E172" s="30">
        <v>40000</v>
      </c>
    </row>
    <row r="176" spans="1:6" x14ac:dyDescent="0.35">
      <c r="C176" s="16" t="s">
        <v>85</v>
      </c>
      <c r="D176" s="16"/>
      <c r="E176" s="37">
        <f>E16+E33+E51+E70+E96+E107+E118+E128+E161+E170+E172+E83+E138+E149</f>
        <v>8616326.5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KOOND</vt:lpstr>
      <vt:lpstr>Mahud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Ülle Altnurme</cp:lastModifiedBy>
  <cp:lastPrinted>2019-01-25T09:02:22Z</cp:lastPrinted>
  <dcterms:created xsi:type="dcterms:W3CDTF">2019-01-25T08:44:41Z</dcterms:created>
  <dcterms:modified xsi:type="dcterms:W3CDTF">2026-05-26T13:06:47Z</dcterms:modified>
</cp:coreProperties>
</file>