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ulgivallavalitsus-my.sharepoint.com/personal/kylli_mulgivald_ee/Documents/Töölaud/1 KuLLI/2025/Eelarvestrateegia 2026-2029/"/>
    </mc:Choice>
  </mc:AlternateContent>
  <xr:revisionPtr revIDLastSave="110" documentId="8_{3CF02A7F-C115-4E86-AA5C-DA00620BC53A}" xr6:coauthVersionLast="47" xr6:coauthVersionMax="47" xr10:uidLastSave="{6FC64A9F-08A5-4EF2-87ED-4605A49ABA11}"/>
  <bookViews>
    <workbookView xWindow="-28920" yWindow="-120" windowWidth="29040" windowHeight="15720" tabRatio="726" activeTab="1" xr2:uid="{3D9912CF-C27B-4CCA-9CAA-16EED1CD246B}"/>
  </bookViews>
  <sheets>
    <sheet name="Eelarvearuanne" sheetId="7" r:id="rId1"/>
    <sheet name="Strateegia vorm KOV" sheetId="1" r:id="rId2"/>
    <sheet name="Strateegia vorm valdkonniti" sheetId="8" state="hidden" r:id="rId3"/>
    <sheet name="Strateegia vorm sõltuv üksus" sheetId="5" r:id="rId4"/>
    <sheet name="Strateegia vorm arvestusüksus" sheetId="6" r:id="rId5"/>
    <sheet name="1" sheetId="10" r:id="rId6"/>
    <sheet name="2" sheetId="11" r:id="rId7"/>
    <sheet name="3" sheetId="9" r:id="rId8"/>
    <sheet name="4" sheetId="15" r:id="rId9"/>
    <sheet name="5" sheetId="14" r:id="rId10"/>
    <sheet name="6" sheetId="17" r:id="rId11"/>
    <sheet name="7" sheetId="13" r:id="rId12"/>
    <sheet name="8" sheetId="16" r:id="rId13"/>
    <sheet name="9" sheetId="12" r:id="rId14"/>
    <sheet name="10" sheetId="18" r:id="rId15"/>
  </sheets>
  <definedNames>
    <definedName name="_xlnm._FilterDatabase" localSheetId="1" hidden="1">'Strateegia vorm KOV'!$A$93:$U$138</definedName>
    <definedName name="_xlnm.Print_Area" localSheetId="3">'Strateegia vorm sõltuv üksus'!$A$1:$G$21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6" l="1"/>
  <c r="C2" i="6"/>
  <c r="D2" i="6"/>
  <c r="E2" i="6"/>
  <c r="F2" i="6"/>
  <c r="G2" i="6"/>
  <c r="B13" i="6"/>
  <c r="C13" i="6"/>
  <c r="D13" i="6"/>
  <c r="E13" i="6"/>
  <c r="F13" i="6"/>
  <c r="G13" i="6"/>
  <c r="B18" i="1"/>
  <c r="N37" i="1"/>
  <c r="B42" i="1"/>
  <c r="C42" i="1" s="1"/>
  <c r="C18" i="1"/>
  <c r="D18" i="1"/>
  <c r="D47" i="1"/>
  <c r="D48" i="1" s="1"/>
  <c r="E18" i="1"/>
  <c r="B43" i="1"/>
  <c r="I17" i="1"/>
  <c r="B259" i="5"/>
  <c r="C259" i="5"/>
  <c r="C43" i="1"/>
  <c r="D43" i="1" s="1"/>
  <c r="E43" i="1" s="1"/>
  <c r="F43" i="1" s="1"/>
  <c r="G43" i="1" s="1"/>
  <c r="G136" i="1"/>
  <c r="G138" i="1"/>
  <c r="N36" i="1"/>
  <c r="B52" i="1"/>
  <c r="J17" i="1"/>
  <c r="J7" i="1"/>
  <c r="I7" i="1"/>
  <c r="E5" i="1"/>
  <c r="F5" i="1"/>
  <c r="G5" i="1"/>
  <c r="D5" i="1"/>
  <c r="C84" i="1"/>
  <c r="C90" i="1"/>
  <c r="C89" i="1"/>
  <c r="C88" i="1"/>
  <c r="C91" i="1"/>
  <c r="C136" i="1"/>
  <c r="C138" i="1"/>
  <c r="C137" i="1"/>
  <c r="C81" i="1"/>
  <c r="C80" i="1"/>
  <c r="G127" i="1"/>
  <c r="F127" i="1"/>
  <c r="E127" i="1"/>
  <c r="D127" i="1"/>
  <c r="C127" i="1"/>
  <c r="C69" i="1"/>
  <c r="C11" i="1"/>
  <c r="E4" i="1"/>
  <c r="D84" i="1"/>
  <c r="D83" i="1"/>
  <c r="F80" i="1"/>
  <c r="F81" i="1"/>
  <c r="F136" i="1"/>
  <c r="F137" i="1"/>
  <c r="F138" i="1"/>
  <c r="Q36" i="1"/>
  <c r="E137" i="1"/>
  <c r="E136" i="1"/>
  <c r="J4" i="1"/>
  <c r="E81" i="1"/>
  <c r="E80" i="1"/>
  <c r="G133" i="1"/>
  <c r="F133" i="1"/>
  <c r="E133" i="1"/>
  <c r="D133" i="1"/>
  <c r="C133" i="1"/>
  <c r="O36" i="1"/>
  <c r="D137" i="1"/>
  <c r="G137" i="1"/>
  <c r="D136" i="1"/>
  <c r="P36" i="1"/>
  <c r="B22" i="5"/>
  <c r="E17" i="1"/>
  <c r="L7" i="1"/>
  <c r="K7" i="1"/>
  <c r="D73" i="1"/>
  <c r="G73" i="1"/>
  <c r="C73" i="1"/>
  <c r="D69" i="1"/>
  <c r="E69" i="1"/>
  <c r="E67" i="1"/>
  <c r="F69" i="1"/>
  <c r="F90" i="1"/>
  <c r="F24" i="1"/>
  <c r="F52" i="1"/>
  <c r="G69" i="1"/>
  <c r="D68" i="1"/>
  <c r="E68" i="1"/>
  <c r="F68" i="1"/>
  <c r="G68" i="1"/>
  <c r="G67" i="1"/>
  <c r="D72" i="1"/>
  <c r="E72" i="1"/>
  <c r="F72" i="1"/>
  <c r="G72" i="1"/>
  <c r="G70" i="1"/>
  <c r="D71" i="1"/>
  <c r="E71" i="1"/>
  <c r="F71" i="1"/>
  <c r="G71" i="1"/>
  <c r="C72" i="1"/>
  <c r="C71" i="1"/>
  <c r="D81" i="1"/>
  <c r="G81" i="1"/>
  <c r="D80" i="1"/>
  <c r="D79" i="1"/>
  <c r="G80" i="1"/>
  <c r="E83" i="1"/>
  <c r="F83" i="1"/>
  <c r="F82" i="1"/>
  <c r="G83" i="1"/>
  <c r="G82" i="1"/>
  <c r="D82" i="1"/>
  <c r="E84" i="1"/>
  <c r="F84" i="1"/>
  <c r="G84" i="1"/>
  <c r="E130" i="1"/>
  <c r="F130" i="1"/>
  <c r="G130" i="1"/>
  <c r="C83" i="1"/>
  <c r="C82" i="1"/>
  <c r="C79" i="1"/>
  <c r="C68" i="1"/>
  <c r="C67" i="1"/>
  <c r="G124" i="1"/>
  <c r="F124" i="1"/>
  <c r="E124" i="1"/>
  <c r="D124" i="1"/>
  <c r="C124" i="1"/>
  <c r="G121" i="1"/>
  <c r="F121" i="1"/>
  <c r="E121" i="1"/>
  <c r="D121" i="1"/>
  <c r="C121" i="1"/>
  <c r="G118" i="1"/>
  <c r="F118" i="1"/>
  <c r="E118" i="1"/>
  <c r="D118" i="1"/>
  <c r="C118" i="1"/>
  <c r="D130" i="1"/>
  <c r="C130" i="1"/>
  <c r="G115" i="1"/>
  <c r="F115" i="1"/>
  <c r="E115" i="1"/>
  <c r="D115" i="1"/>
  <c r="C115" i="1"/>
  <c r="G112" i="1"/>
  <c r="F112" i="1"/>
  <c r="E112" i="1"/>
  <c r="D112" i="1"/>
  <c r="C112" i="1"/>
  <c r="G109" i="1"/>
  <c r="F109" i="1"/>
  <c r="E109" i="1"/>
  <c r="D109" i="1"/>
  <c r="C109" i="1"/>
  <c r="D158" i="7"/>
  <c r="H17" i="6"/>
  <c r="B4" i="1"/>
  <c r="C4" i="1"/>
  <c r="B5" i="1"/>
  <c r="H5" i="1"/>
  <c r="C5" i="1"/>
  <c r="B7" i="1"/>
  <c r="C7" i="1"/>
  <c r="B9" i="1"/>
  <c r="C9" i="1"/>
  <c r="B10" i="1"/>
  <c r="C10" i="1"/>
  <c r="D10" i="1"/>
  <c r="B11" i="1"/>
  <c r="B16" i="1"/>
  <c r="C16" i="1"/>
  <c r="B17" i="1"/>
  <c r="C17" i="1"/>
  <c r="B19" i="1"/>
  <c r="C19" i="1"/>
  <c r="B22" i="1"/>
  <c r="C22" i="1"/>
  <c r="B23" i="1"/>
  <c r="C23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D34" i="1"/>
  <c r="B35" i="1"/>
  <c r="C35" i="1"/>
  <c r="B36" i="1"/>
  <c r="B34" i="1"/>
  <c r="C36" i="1"/>
  <c r="C34" i="1"/>
  <c r="B37" i="1"/>
  <c r="B9" i="6"/>
  <c r="C37" i="1"/>
  <c r="C41" i="1"/>
  <c r="B38" i="1"/>
  <c r="C38" i="1"/>
  <c r="D38" i="1"/>
  <c r="B41" i="1"/>
  <c r="B12" i="6"/>
  <c r="E34" i="1"/>
  <c r="E8" i="6"/>
  <c r="E38" i="1"/>
  <c r="B44" i="1"/>
  <c r="B14" i="6"/>
  <c r="C44" i="1"/>
  <c r="C14" i="6"/>
  <c r="F38" i="1"/>
  <c r="G38" i="1"/>
  <c r="H7" i="7"/>
  <c r="B6" i="1"/>
  <c r="H15" i="7"/>
  <c r="H19" i="7"/>
  <c r="B12" i="1"/>
  <c r="H25" i="7"/>
  <c r="B14" i="1"/>
  <c r="H30" i="7"/>
  <c r="H35" i="7"/>
  <c r="H49" i="7"/>
  <c r="H56" i="7"/>
  <c r="H64" i="7"/>
  <c r="H68" i="7"/>
  <c r="H85" i="7"/>
  <c r="I30" i="8"/>
  <c r="H92" i="7"/>
  <c r="H99" i="7"/>
  <c r="I44" i="8"/>
  <c r="H106" i="7"/>
  <c r="I51" i="8"/>
  <c r="H124" i="7"/>
  <c r="I58" i="8"/>
  <c r="H137" i="7"/>
  <c r="D64" i="7"/>
  <c r="J16" i="8"/>
  <c r="D68" i="7"/>
  <c r="J23" i="8"/>
  <c r="D85" i="7"/>
  <c r="J30" i="8"/>
  <c r="D92" i="7"/>
  <c r="D99" i="7"/>
  <c r="D106" i="7"/>
  <c r="D124" i="7"/>
  <c r="D137" i="7"/>
  <c r="J65" i="8"/>
  <c r="G106" i="1"/>
  <c r="F106" i="1"/>
  <c r="E106" i="1"/>
  <c r="D106" i="1"/>
  <c r="C106" i="1"/>
  <c r="G103" i="1"/>
  <c r="F103" i="1"/>
  <c r="E103" i="1"/>
  <c r="D103" i="1"/>
  <c r="C103" i="1"/>
  <c r="G100" i="1"/>
  <c r="F100" i="1"/>
  <c r="E100" i="1"/>
  <c r="D100" i="1"/>
  <c r="C100" i="1"/>
  <c r="G97" i="1"/>
  <c r="F97" i="1"/>
  <c r="E97" i="1"/>
  <c r="D97" i="1"/>
  <c r="C97" i="1"/>
  <c r="G94" i="1"/>
  <c r="F94" i="1"/>
  <c r="E94" i="1"/>
  <c r="D94" i="1"/>
  <c r="C94" i="1"/>
  <c r="C85" i="1"/>
  <c r="C76" i="1"/>
  <c r="C61" i="1"/>
  <c r="C58" i="1"/>
  <c r="I37" i="8"/>
  <c r="I65" i="8"/>
  <c r="I9" i="8"/>
  <c r="J9" i="8"/>
  <c r="G76" i="1"/>
  <c r="F76" i="1"/>
  <c r="E76" i="1"/>
  <c r="D76" i="1"/>
  <c r="F73" i="1"/>
  <c r="E73" i="1"/>
  <c r="B242" i="5"/>
  <c r="J58" i="8"/>
  <c r="D7" i="7"/>
  <c r="D6" i="7"/>
  <c r="C6" i="1"/>
  <c r="D15" i="7"/>
  <c r="D19" i="7"/>
  <c r="C12" i="1"/>
  <c r="D25" i="7"/>
  <c r="C14" i="1"/>
  <c r="D30" i="7"/>
  <c r="D24" i="7"/>
  <c r="D164" i="7"/>
  <c r="D35" i="7"/>
  <c r="G48" i="7"/>
  <c r="D49" i="7"/>
  <c r="D156" i="7"/>
  <c r="D56" i="7"/>
  <c r="D55" i="7"/>
  <c r="J72" i="8"/>
  <c r="J37" i="8"/>
  <c r="J44" i="8"/>
  <c r="C210" i="5"/>
  <c r="D210" i="5"/>
  <c r="C18" i="5"/>
  <c r="C256" i="5"/>
  <c r="C42" i="5"/>
  <c r="C66" i="5"/>
  <c r="C90" i="5"/>
  <c r="D90" i="5"/>
  <c r="D94" i="5"/>
  <c r="D95" i="5"/>
  <c r="C114" i="5"/>
  <c r="D114" i="5"/>
  <c r="C138" i="5"/>
  <c r="C162" i="5"/>
  <c r="D162" i="5"/>
  <c r="C186" i="5"/>
  <c r="D186" i="5"/>
  <c r="C234" i="5"/>
  <c r="D234" i="5"/>
  <c r="E234" i="5"/>
  <c r="B256" i="5"/>
  <c r="B257" i="5"/>
  <c r="B258" i="5"/>
  <c r="B244" i="5"/>
  <c r="C17" i="5"/>
  <c r="D17" i="5"/>
  <c r="C247" i="5"/>
  <c r="D247" i="5"/>
  <c r="E247" i="5"/>
  <c r="F247" i="5"/>
  <c r="G247" i="5"/>
  <c r="G259" i="5"/>
  <c r="F259" i="5"/>
  <c r="E259" i="5"/>
  <c r="D259" i="5"/>
  <c r="B247" i="5"/>
  <c r="G244" i="5"/>
  <c r="F244" i="5"/>
  <c r="E244" i="5"/>
  <c r="D244" i="5"/>
  <c r="C244" i="5"/>
  <c r="C242" i="5"/>
  <c r="C246" i="5"/>
  <c r="C243" i="5"/>
  <c r="C245" i="5"/>
  <c r="C248" i="5" s="1"/>
  <c r="C250" i="5" s="1"/>
  <c r="C263" i="5" s="1"/>
  <c r="C257" i="5"/>
  <c r="D242" i="5"/>
  <c r="D246" i="5"/>
  <c r="D243" i="5"/>
  <c r="D245" i="5"/>
  <c r="D3" i="6" s="1"/>
  <c r="D257" i="5"/>
  <c r="D14" i="6"/>
  <c r="E242" i="5"/>
  <c r="E246" i="5"/>
  <c r="E243" i="5"/>
  <c r="E245" i="5"/>
  <c r="E248" i="5" s="1"/>
  <c r="E250" i="5" s="1"/>
  <c r="E263" i="5" s="1"/>
  <c r="E257" i="5"/>
  <c r="E14" i="6"/>
  <c r="F242" i="5"/>
  <c r="F246" i="5"/>
  <c r="F243" i="5"/>
  <c r="F245" i="5"/>
  <c r="F248" i="5" s="1"/>
  <c r="F250" i="5" s="1"/>
  <c r="F263" i="5" s="1"/>
  <c r="F257" i="5"/>
  <c r="F14" i="6"/>
  <c r="G242" i="5"/>
  <c r="G246" i="5"/>
  <c r="G243" i="5"/>
  <c r="G245" i="5"/>
  <c r="G3" i="6" s="1"/>
  <c r="G257" i="5"/>
  <c r="G14" i="6"/>
  <c r="B246" i="5"/>
  <c r="B243" i="5"/>
  <c r="B245" i="5"/>
  <c r="B248" i="5" s="1"/>
  <c r="B250" i="5" s="1"/>
  <c r="B263" i="5" s="1"/>
  <c r="B255" i="5"/>
  <c r="C252" i="5"/>
  <c r="C226" i="5"/>
  <c r="C228" i="5"/>
  <c r="C240" i="5"/>
  <c r="D252" i="5"/>
  <c r="D226" i="5"/>
  <c r="D228" i="5"/>
  <c r="D240" i="5"/>
  <c r="E252" i="5"/>
  <c r="E226" i="5"/>
  <c r="E228" i="5"/>
  <c r="E240" i="5"/>
  <c r="F252" i="5"/>
  <c r="F226" i="5"/>
  <c r="F228" i="5"/>
  <c r="F240" i="5"/>
  <c r="G252" i="5"/>
  <c r="G226" i="5"/>
  <c r="G228" i="5"/>
  <c r="G240" i="5"/>
  <c r="B252" i="5"/>
  <c r="C251" i="5"/>
  <c r="D251" i="5"/>
  <c r="E251" i="5"/>
  <c r="F251" i="5"/>
  <c r="G251" i="5"/>
  <c r="B251" i="5"/>
  <c r="C249" i="5"/>
  <c r="D249" i="5"/>
  <c r="E249" i="5"/>
  <c r="F249" i="5"/>
  <c r="G249" i="5"/>
  <c r="B249" i="5"/>
  <c r="G264" i="5"/>
  <c r="F264" i="5"/>
  <c r="E264" i="5"/>
  <c r="D264" i="5"/>
  <c r="C264" i="5"/>
  <c r="B264" i="5"/>
  <c r="G253" i="5"/>
  <c r="F253" i="5"/>
  <c r="E253" i="5"/>
  <c r="D253" i="5"/>
  <c r="C253" i="5"/>
  <c r="B253" i="5"/>
  <c r="G258" i="5"/>
  <c r="F258" i="5"/>
  <c r="E258" i="5"/>
  <c r="D258" i="5"/>
  <c r="C258" i="5"/>
  <c r="C233" i="5"/>
  <c r="D233" i="5"/>
  <c r="E233" i="5"/>
  <c r="F233" i="5"/>
  <c r="G233" i="5"/>
  <c r="B238" i="5"/>
  <c r="B239" i="5"/>
  <c r="B226" i="5"/>
  <c r="B228" i="5"/>
  <c r="B240" i="5"/>
  <c r="C209" i="5"/>
  <c r="D209" i="5"/>
  <c r="B214" i="5"/>
  <c r="B215" i="5"/>
  <c r="G202" i="5"/>
  <c r="G204" i="5"/>
  <c r="G216" i="5"/>
  <c r="F202" i="5"/>
  <c r="F204" i="5"/>
  <c r="F216" i="5"/>
  <c r="E202" i="5"/>
  <c r="E204" i="5"/>
  <c r="E216" i="5"/>
  <c r="D202" i="5"/>
  <c r="D204" i="5"/>
  <c r="D216" i="5"/>
  <c r="C202" i="5"/>
  <c r="C204" i="5"/>
  <c r="C216" i="5"/>
  <c r="B202" i="5"/>
  <c r="B204" i="5"/>
  <c r="B216" i="5"/>
  <c r="C185" i="5"/>
  <c r="D185" i="5"/>
  <c r="E185" i="5"/>
  <c r="F185" i="5"/>
  <c r="G185" i="5"/>
  <c r="B190" i="5"/>
  <c r="B191" i="5"/>
  <c r="G178" i="5"/>
  <c r="G180" i="5"/>
  <c r="G192" i="5"/>
  <c r="F178" i="5"/>
  <c r="F180" i="5"/>
  <c r="F192" i="5"/>
  <c r="E178" i="5"/>
  <c r="E180" i="5"/>
  <c r="E192" i="5"/>
  <c r="D178" i="5"/>
  <c r="D180" i="5"/>
  <c r="D192" i="5"/>
  <c r="C178" i="5"/>
  <c r="C180" i="5"/>
  <c r="C192" i="5"/>
  <c r="B178" i="5"/>
  <c r="B180" i="5"/>
  <c r="B192" i="5"/>
  <c r="C161" i="5"/>
  <c r="D161" i="5"/>
  <c r="E161" i="5"/>
  <c r="F161" i="5"/>
  <c r="G161" i="5"/>
  <c r="B166" i="5"/>
  <c r="B167" i="5"/>
  <c r="G154" i="5"/>
  <c r="G156" i="5"/>
  <c r="G168" i="5"/>
  <c r="F154" i="5"/>
  <c r="F156" i="5"/>
  <c r="F168" i="5"/>
  <c r="E154" i="5"/>
  <c r="E156" i="5"/>
  <c r="E168" i="5"/>
  <c r="D154" i="5"/>
  <c r="D156" i="5"/>
  <c r="D168" i="5"/>
  <c r="C154" i="5"/>
  <c r="C156" i="5"/>
  <c r="C168" i="5"/>
  <c r="B154" i="5"/>
  <c r="B156" i="5"/>
  <c r="B168" i="5"/>
  <c r="C137" i="5"/>
  <c r="C142" i="5"/>
  <c r="C143" i="5"/>
  <c r="B142" i="5"/>
  <c r="B143" i="5"/>
  <c r="G130" i="5"/>
  <c r="G132" i="5"/>
  <c r="G144" i="5"/>
  <c r="F130" i="5"/>
  <c r="F132" i="5"/>
  <c r="F144" i="5"/>
  <c r="E130" i="5"/>
  <c r="E132" i="5"/>
  <c r="E144" i="5"/>
  <c r="D130" i="5"/>
  <c r="D132" i="5"/>
  <c r="D144" i="5"/>
  <c r="C130" i="5"/>
  <c r="C132" i="5"/>
  <c r="C144" i="5"/>
  <c r="B130" i="5"/>
  <c r="B132" i="5"/>
  <c r="B144" i="5"/>
  <c r="C113" i="5"/>
  <c r="C118" i="5"/>
  <c r="C119" i="5"/>
  <c r="D113" i="5"/>
  <c r="B118" i="5"/>
  <c r="B119" i="5"/>
  <c r="G106" i="5"/>
  <c r="G108" i="5"/>
  <c r="G120" i="5"/>
  <c r="F106" i="5"/>
  <c r="F108" i="5"/>
  <c r="F120" i="5"/>
  <c r="E106" i="5"/>
  <c r="E108" i="5"/>
  <c r="E120" i="5"/>
  <c r="D106" i="5"/>
  <c r="D108" i="5"/>
  <c r="D120" i="5"/>
  <c r="C106" i="5"/>
  <c r="C108" i="5"/>
  <c r="C120" i="5"/>
  <c r="B106" i="5"/>
  <c r="B108" i="5"/>
  <c r="B120" i="5"/>
  <c r="C89" i="5"/>
  <c r="D89" i="5"/>
  <c r="E89" i="5"/>
  <c r="F89" i="5"/>
  <c r="G89" i="5"/>
  <c r="B94" i="5"/>
  <c r="B95" i="5"/>
  <c r="G82" i="5"/>
  <c r="G84" i="5"/>
  <c r="G96" i="5"/>
  <c r="F82" i="5"/>
  <c r="F84" i="5"/>
  <c r="F96" i="5"/>
  <c r="E82" i="5"/>
  <c r="E84" i="5"/>
  <c r="E96" i="5"/>
  <c r="D82" i="5"/>
  <c r="D84" i="5"/>
  <c r="D96" i="5"/>
  <c r="C82" i="5"/>
  <c r="C84" i="5"/>
  <c r="C96" i="5"/>
  <c r="B82" i="5"/>
  <c r="B84" i="5"/>
  <c r="B96" i="5"/>
  <c r="C65" i="5"/>
  <c r="D65" i="5"/>
  <c r="B70" i="5"/>
  <c r="B71" i="5"/>
  <c r="G58" i="5"/>
  <c r="G60" i="5"/>
  <c r="G72" i="5"/>
  <c r="F58" i="5"/>
  <c r="F60" i="5"/>
  <c r="F72" i="5"/>
  <c r="E58" i="5"/>
  <c r="E60" i="5"/>
  <c r="E72" i="5"/>
  <c r="D58" i="5"/>
  <c r="D60" i="5"/>
  <c r="D72" i="5"/>
  <c r="C58" i="5"/>
  <c r="C60" i="5"/>
  <c r="C72" i="5"/>
  <c r="B58" i="5"/>
  <c r="B60" i="5"/>
  <c r="B72" i="5"/>
  <c r="C41" i="5"/>
  <c r="D41" i="5"/>
  <c r="E41" i="5"/>
  <c r="F41" i="5"/>
  <c r="G41" i="5"/>
  <c r="B46" i="5"/>
  <c r="B47" i="5"/>
  <c r="G34" i="5"/>
  <c r="G36" i="5"/>
  <c r="G48" i="5"/>
  <c r="F34" i="5"/>
  <c r="F36" i="5"/>
  <c r="F48" i="5"/>
  <c r="E34" i="5"/>
  <c r="E36" i="5"/>
  <c r="E48" i="5"/>
  <c r="D34" i="5"/>
  <c r="D36" i="5"/>
  <c r="D48" i="5"/>
  <c r="C34" i="5"/>
  <c r="C36" i="5"/>
  <c r="C48" i="5"/>
  <c r="B34" i="5"/>
  <c r="B36" i="5"/>
  <c r="B48" i="5"/>
  <c r="B23" i="5"/>
  <c r="G10" i="5"/>
  <c r="G12" i="5"/>
  <c r="G24" i="5"/>
  <c r="F10" i="5"/>
  <c r="F12" i="5"/>
  <c r="F24" i="5"/>
  <c r="E10" i="5"/>
  <c r="E12" i="5"/>
  <c r="E24" i="5"/>
  <c r="D10" i="5"/>
  <c r="D12" i="5"/>
  <c r="D24" i="5"/>
  <c r="C10" i="5"/>
  <c r="C12" i="5"/>
  <c r="C24" i="5"/>
  <c r="B10" i="5"/>
  <c r="B12" i="5"/>
  <c r="B24" i="5"/>
  <c r="G114" i="8"/>
  <c r="G117" i="8"/>
  <c r="G111" i="8"/>
  <c r="G108" i="8"/>
  <c r="G106" i="8"/>
  <c r="G105" i="8"/>
  <c r="G102" i="8"/>
  <c r="G99" i="8"/>
  <c r="G96" i="8"/>
  <c r="G93" i="8"/>
  <c r="G90" i="8"/>
  <c r="G87" i="8"/>
  <c r="F114" i="8"/>
  <c r="F111" i="8"/>
  <c r="F108" i="8"/>
  <c r="F105" i="8"/>
  <c r="F102" i="8"/>
  <c r="F99" i="8"/>
  <c r="F97" i="8"/>
  <c r="F96" i="8"/>
  <c r="F93" i="8"/>
  <c r="F90" i="8"/>
  <c r="F87" i="8"/>
  <c r="E114" i="8"/>
  <c r="E111" i="8"/>
  <c r="E108" i="8"/>
  <c r="E105" i="8"/>
  <c r="E103" i="8"/>
  <c r="E102" i="8"/>
  <c r="E99" i="8"/>
  <c r="E96" i="8"/>
  <c r="E93" i="8"/>
  <c r="E90" i="8"/>
  <c r="E87" i="8"/>
  <c r="D114" i="8"/>
  <c r="D111" i="8"/>
  <c r="D108" i="8"/>
  <c r="D105" i="8"/>
  <c r="D102" i="8"/>
  <c r="D99" i="8"/>
  <c r="D96" i="8"/>
  <c r="D93" i="8"/>
  <c r="D91" i="8"/>
  <c r="D90" i="8"/>
  <c r="D87" i="8"/>
  <c r="C114" i="8"/>
  <c r="C111" i="8"/>
  <c r="C108" i="8"/>
  <c r="C105" i="8"/>
  <c r="C102" i="8"/>
  <c r="C99" i="8"/>
  <c r="C96" i="8"/>
  <c r="C93" i="8"/>
  <c r="C90" i="8"/>
  <c r="C87" i="8"/>
  <c r="B114" i="8"/>
  <c r="B111" i="8"/>
  <c r="B109" i="8"/>
  <c r="B108" i="8"/>
  <c r="B105" i="8"/>
  <c r="B102" i="8"/>
  <c r="B99" i="8"/>
  <c r="B96" i="8"/>
  <c r="B93" i="8"/>
  <c r="B90" i="8"/>
  <c r="B87" i="8"/>
  <c r="B85" i="8"/>
  <c r="G113" i="8"/>
  <c r="G110" i="8"/>
  <c r="G107" i="8"/>
  <c r="G104" i="8"/>
  <c r="G101" i="8"/>
  <c r="G98" i="8"/>
  <c r="G97" i="8"/>
  <c r="G95" i="8"/>
  <c r="G94" i="8"/>
  <c r="G92" i="8"/>
  <c r="G91" i="8"/>
  <c r="G89" i="8"/>
  <c r="G86" i="8"/>
  <c r="G85" i="8"/>
  <c r="F113" i="8"/>
  <c r="F112" i="8"/>
  <c r="F110" i="8"/>
  <c r="F109" i="8"/>
  <c r="F107" i="8"/>
  <c r="F106" i="8"/>
  <c r="F104" i="8"/>
  <c r="F103" i="8"/>
  <c r="F101" i="8"/>
  <c r="F100" i="8"/>
  <c r="F98" i="8"/>
  <c r="F95" i="8"/>
  <c r="F94" i="8"/>
  <c r="F92" i="8"/>
  <c r="F91" i="8"/>
  <c r="F89" i="8"/>
  <c r="F86" i="8"/>
  <c r="E113" i="8"/>
  <c r="E112" i="8"/>
  <c r="E110" i="8"/>
  <c r="E107" i="8"/>
  <c r="E104" i="8"/>
  <c r="E101" i="8"/>
  <c r="E100" i="8"/>
  <c r="E98" i="8"/>
  <c r="E97" i="8"/>
  <c r="E95" i="8"/>
  <c r="E92" i="8"/>
  <c r="E91" i="8"/>
  <c r="E89" i="8"/>
  <c r="E88" i="8"/>
  <c r="E86" i="8"/>
  <c r="E85" i="8"/>
  <c r="D113" i="8"/>
  <c r="D110" i="8"/>
  <c r="D107" i="8"/>
  <c r="D106" i="8"/>
  <c r="D104" i="8"/>
  <c r="D101" i="8"/>
  <c r="D100" i="8"/>
  <c r="D98" i="8"/>
  <c r="D95" i="8"/>
  <c r="D92" i="8"/>
  <c r="D89" i="8"/>
  <c r="D88" i="8"/>
  <c r="D86" i="8"/>
  <c r="D85" i="8"/>
  <c r="C113" i="8"/>
  <c r="C110" i="8"/>
  <c r="C107" i="8"/>
  <c r="C104" i="8"/>
  <c r="C116" i="8"/>
  <c r="C101" i="8"/>
  <c r="C100" i="8"/>
  <c r="C98" i="8"/>
  <c r="C97" i="8"/>
  <c r="C95" i="8"/>
  <c r="C92" i="8"/>
  <c r="C89" i="8"/>
  <c r="C88" i="8"/>
  <c r="C86" i="8"/>
  <c r="C85" i="8"/>
  <c r="B113" i="8"/>
  <c r="B112" i="8"/>
  <c r="B110" i="8"/>
  <c r="B107" i="8"/>
  <c r="B106" i="8"/>
  <c r="B104" i="8"/>
  <c r="B101" i="8"/>
  <c r="B100" i="8"/>
  <c r="B98" i="8"/>
  <c r="B95" i="8"/>
  <c r="B94" i="8"/>
  <c r="B92" i="8"/>
  <c r="B91" i="8"/>
  <c r="B89" i="8"/>
  <c r="B88" i="8"/>
  <c r="B86" i="8"/>
  <c r="D55" i="8"/>
  <c r="E85" i="1"/>
  <c r="E64" i="1"/>
  <c r="E61" i="1"/>
  <c r="E58" i="1"/>
  <c r="G85" i="1"/>
  <c r="F85" i="1"/>
  <c r="D85" i="1"/>
  <c r="G64" i="1"/>
  <c r="F64" i="1"/>
  <c r="D64" i="1"/>
  <c r="C64" i="1"/>
  <c r="G61" i="1"/>
  <c r="F61" i="1"/>
  <c r="D61" i="1"/>
  <c r="G58" i="1"/>
  <c r="F58" i="1"/>
  <c r="D58" i="1"/>
  <c r="G69" i="8"/>
  <c r="F69" i="8"/>
  <c r="E69" i="8"/>
  <c r="D69" i="8"/>
  <c r="C69" i="8"/>
  <c r="B69" i="8"/>
  <c r="G66" i="8"/>
  <c r="G65" i="8"/>
  <c r="F66" i="8"/>
  <c r="F65" i="8"/>
  <c r="E66" i="8"/>
  <c r="E65" i="8"/>
  <c r="D66" i="8"/>
  <c r="C66" i="8"/>
  <c r="B66" i="8"/>
  <c r="G62" i="8"/>
  <c r="F62" i="8"/>
  <c r="E62" i="8"/>
  <c r="D62" i="8"/>
  <c r="C62" i="8"/>
  <c r="C76" i="8"/>
  <c r="B62" i="8"/>
  <c r="B58" i="8"/>
  <c r="K58" i="8"/>
  <c r="G59" i="8"/>
  <c r="F59" i="8"/>
  <c r="F58" i="8"/>
  <c r="E59" i="8"/>
  <c r="D59" i="8"/>
  <c r="C59" i="8"/>
  <c r="C58" i="8"/>
  <c r="L58" i="8"/>
  <c r="B59" i="8"/>
  <c r="G55" i="8"/>
  <c r="G51" i="8"/>
  <c r="F55" i="8"/>
  <c r="E55" i="8"/>
  <c r="E76" i="8"/>
  <c r="C55" i="8"/>
  <c r="B55" i="8"/>
  <c r="B51" i="8"/>
  <c r="K51" i="8"/>
  <c r="G52" i="8"/>
  <c r="F52" i="8"/>
  <c r="F51" i="8"/>
  <c r="E52" i="8"/>
  <c r="D52" i="8"/>
  <c r="D51" i="8"/>
  <c r="C52" i="8"/>
  <c r="C51" i="8"/>
  <c r="L51" i="8"/>
  <c r="B52" i="8"/>
  <c r="G48" i="8"/>
  <c r="F48" i="8"/>
  <c r="E48" i="8"/>
  <c r="D48" i="8"/>
  <c r="C48" i="8"/>
  <c r="C44" i="8"/>
  <c r="L44" i="8"/>
  <c r="B48" i="8"/>
  <c r="G45" i="8"/>
  <c r="G44" i="8"/>
  <c r="F45" i="8"/>
  <c r="E45" i="8"/>
  <c r="D45" i="8"/>
  <c r="D44" i="8"/>
  <c r="C45" i="8"/>
  <c r="B45" i="8"/>
  <c r="G41" i="8"/>
  <c r="F41" i="8"/>
  <c r="E41" i="8"/>
  <c r="D41" i="8"/>
  <c r="C41" i="8"/>
  <c r="B41" i="8"/>
  <c r="G38" i="8"/>
  <c r="G37" i="8"/>
  <c r="F38" i="8"/>
  <c r="F37" i="8"/>
  <c r="E38" i="8"/>
  <c r="E37" i="8"/>
  <c r="D38" i="8"/>
  <c r="C38" i="8"/>
  <c r="B38" i="8"/>
  <c r="G34" i="8"/>
  <c r="F34" i="8"/>
  <c r="E34" i="8"/>
  <c r="D34" i="8"/>
  <c r="D76" i="8"/>
  <c r="C34" i="8"/>
  <c r="B34" i="8"/>
  <c r="G31" i="8"/>
  <c r="G30" i="8"/>
  <c r="F31" i="8"/>
  <c r="F30" i="8"/>
  <c r="E31" i="8"/>
  <c r="E30" i="8"/>
  <c r="D31" i="8"/>
  <c r="C31" i="8"/>
  <c r="C30" i="8"/>
  <c r="L30" i="8"/>
  <c r="B31" i="8"/>
  <c r="B30" i="8"/>
  <c r="K30" i="8"/>
  <c r="G27" i="8"/>
  <c r="G23" i="8"/>
  <c r="F27" i="8"/>
  <c r="E27" i="8"/>
  <c r="D27" i="8"/>
  <c r="C27" i="8"/>
  <c r="B27" i="8"/>
  <c r="G24" i="8"/>
  <c r="F24" i="8"/>
  <c r="F23" i="8"/>
  <c r="E24" i="8"/>
  <c r="E23" i="8"/>
  <c r="D24" i="8"/>
  <c r="D23" i="8"/>
  <c r="C24" i="8"/>
  <c r="B24" i="8"/>
  <c r="G20" i="8"/>
  <c r="F20" i="8"/>
  <c r="E20" i="8"/>
  <c r="D20" i="8"/>
  <c r="C20" i="8"/>
  <c r="B20" i="8"/>
  <c r="G17" i="8"/>
  <c r="G16" i="8"/>
  <c r="F17" i="8"/>
  <c r="F16" i="8"/>
  <c r="E17" i="8"/>
  <c r="D17" i="8"/>
  <c r="D16" i="8"/>
  <c r="C17" i="8"/>
  <c r="C16" i="8"/>
  <c r="L16" i="8"/>
  <c r="B17" i="8"/>
  <c r="B16" i="8"/>
  <c r="G13" i="8"/>
  <c r="G9" i="8"/>
  <c r="F13" i="8"/>
  <c r="E13" i="8"/>
  <c r="D13" i="8"/>
  <c r="C13" i="8"/>
  <c r="B13" i="8"/>
  <c r="G10" i="8"/>
  <c r="F10" i="8"/>
  <c r="F9" i="8"/>
  <c r="E10" i="8"/>
  <c r="E9" i="8"/>
  <c r="D10" i="8"/>
  <c r="D9" i="8"/>
  <c r="C10" i="8"/>
  <c r="C9" i="8"/>
  <c r="L9" i="8"/>
  <c r="B10" i="8"/>
  <c r="B9" i="8"/>
  <c r="K9" i="8"/>
  <c r="C3" i="8"/>
  <c r="D3" i="8"/>
  <c r="D2" i="8"/>
  <c r="E3" i="8"/>
  <c r="F3" i="8"/>
  <c r="F2" i="8"/>
  <c r="G3" i="8"/>
  <c r="C6" i="8"/>
  <c r="C2" i="8"/>
  <c r="L2" i="8"/>
  <c r="D6" i="8"/>
  <c r="E6" i="8"/>
  <c r="E2" i="8"/>
  <c r="F6" i="8"/>
  <c r="G6" i="8"/>
  <c r="G2" i="8"/>
  <c r="B6" i="8"/>
  <c r="B3" i="8"/>
  <c r="B2" i="8"/>
  <c r="K2" i="8"/>
  <c r="G78" i="8"/>
  <c r="F78" i="8"/>
  <c r="E78" i="8"/>
  <c r="D78" i="8"/>
  <c r="C78" i="8"/>
  <c r="B78" i="8"/>
  <c r="G77" i="8"/>
  <c r="F77" i="8"/>
  <c r="E77" i="8"/>
  <c r="D77" i="8"/>
  <c r="C77" i="8"/>
  <c r="B77" i="8"/>
  <c r="G75" i="8"/>
  <c r="F75" i="8"/>
  <c r="E75" i="8"/>
  <c r="D75" i="8"/>
  <c r="C75" i="8"/>
  <c r="B75" i="8"/>
  <c r="G74" i="8"/>
  <c r="F74" i="8"/>
  <c r="E74" i="8"/>
  <c r="D74" i="8"/>
  <c r="C74" i="8"/>
  <c r="B74" i="8"/>
  <c r="F34" i="1"/>
  <c r="F8" i="6"/>
  <c r="G34" i="1"/>
  <c r="G8" i="6"/>
  <c r="C112" i="8"/>
  <c r="D137" i="5"/>
  <c r="E137" i="5"/>
  <c r="F137" i="5"/>
  <c r="G137" i="5"/>
  <c r="C166" i="5"/>
  <c r="C167" i="5"/>
  <c r="C94" i="5"/>
  <c r="C95" i="5"/>
  <c r="D138" i="5"/>
  <c r="E138" i="5"/>
  <c r="C190" i="5"/>
  <c r="C191" i="5"/>
  <c r="D66" i="5"/>
  <c r="E66" i="5"/>
  <c r="C65" i="8"/>
  <c r="L65" i="8"/>
  <c r="C91" i="8"/>
  <c r="G109" i="8"/>
  <c r="G88" i="8"/>
  <c r="C106" i="8"/>
  <c r="E94" i="8"/>
  <c r="E106" i="8"/>
  <c r="C23" i="8"/>
  <c r="L23" i="8"/>
  <c r="C37" i="8"/>
  <c r="L37" i="8"/>
  <c r="D37" i="8"/>
  <c r="C94" i="8"/>
  <c r="G112" i="8"/>
  <c r="G115" i="8"/>
  <c r="D94" i="8"/>
  <c r="B103" i="8"/>
  <c r="I16" i="8"/>
  <c r="D58" i="8"/>
  <c r="B37" i="8"/>
  <c r="K37" i="8"/>
  <c r="B65" i="8"/>
  <c r="I2" i="8"/>
  <c r="F76" i="8"/>
  <c r="D112" i="8"/>
  <c r="F88" i="8"/>
  <c r="J51" i="8"/>
  <c r="I23" i="8"/>
  <c r="D73" i="8"/>
  <c r="D65" i="8"/>
  <c r="E51" i="8"/>
  <c r="G100" i="8"/>
  <c r="E113" i="5"/>
  <c r="F113" i="5"/>
  <c r="G113" i="5"/>
  <c r="G103" i="8"/>
  <c r="G116" i="8"/>
  <c r="H55" i="7"/>
  <c r="D109" i="8"/>
  <c r="E44" i="8"/>
  <c r="B76" i="8"/>
  <c r="J2" i="8"/>
  <c r="I72" i="8"/>
  <c r="K16" i="8"/>
  <c r="F44" i="8"/>
  <c r="F72" i="8"/>
  <c r="F73" i="8"/>
  <c r="B116" i="8"/>
  <c r="B44" i="8"/>
  <c r="K44" i="8"/>
  <c r="B73" i="8"/>
  <c r="G76" i="8"/>
  <c r="D116" i="8"/>
  <c r="D97" i="8"/>
  <c r="K65" i="8"/>
  <c r="E16" i="8"/>
  <c r="D30" i="8"/>
  <c r="D72" i="8"/>
  <c r="G73" i="8"/>
  <c r="G58" i="8"/>
  <c r="G72" i="8"/>
  <c r="B117" i="8"/>
  <c r="E73" i="8"/>
  <c r="E58" i="8"/>
  <c r="E72" i="8"/>
  <c r="B23" i="8"/>
  <c r="K23" i="8"/>
  <c r="E109" i="8"/>
  <c r="E115" i="8"/>
  <c r="E116" i="8"/>
  <c r="F117" i="8"/>
  <c r="C73" i="8"/>
  <c r="B97" i="8"/>
  <c r="B115" i="8"/>
  <c r="C109" i="8"/>
  <c r="C115" i="8"/>
  <c r="C117" i="8"/>
  <c r="D103" i="8"/>
  <c r="D115" i="8"/>
  <c r="D117" i="8"/>
  <c r="E117" i="8"/>
  <c r="C72" i="8"/>
  <c r="L72" i="8"/>
  <c r="F85" i="8"/>
  <c r="F115" i="8"/>
  <c r="F116" i="8"/>
  <c r="E210" i="5"/>
  <c r="F210" i="5"/>
  <c r="C103" i="8"/>
  <c r="B72" i="8"/>
  <c r="K72" i="8"/>
  <c r="C46" i="5"/>
  <c r="C47" i="5"/>
  <c r="C238" i="5"/>
  <c r="C239" i="5"/>
  <c r="E209" i="5"/>
  <c r="D214" i="5"/>
  <c r="D215" i="5"/>
  <c r="G210" i="5"/>
  <c r="C214" i="5"/>
  <c r="C215" i="5"/>
  <c r="E186" i="5"/>
  <c r="D190" i="5"/>
  <c r="D191" i="5"/>
  <c r="C4" i="6"/>
  <c r="B4" i="6"/>
  <c r="F234" i="5"/>
  <c r="E238" i="5"/>
  <c r="E239" i="5"/>
  <c r="D238" i="5"/>
  <c r="D239" i="5"/>
  <c r="D166" i="5"/>
  <c r="D167" i="5"/>
  <c r="E162" i="5"/>
  <c r="F138" i="5"/>
  <c r="E142" i="5"/>
  <c r="E143" i="5"/>
  <c r="D142" i="5"/>
  <c r="D143" i="5"/>
  <c r="D4" i="6"/>
  <c r="E114" i="5"/>
  <c r="D118" i="5"/>
  <c r="D119" i="5"/>
  <c r="F4" i="6"/>
  <c r="G4" i="6"/>
  <c r="E90" i="5"/>
  <c r="D248" i="5"/>
  <c r="D250" i="5"/>
  <c r="D263" i="5" s="1"/>
  <c r="F66" i="5"/>
  <c r="E65" i="5"/>
  <c r="F65" i="5"/>
  <c r="G65" i="5"/>
  <c r="D70" i="5"/>
  <c r="D71" i="5"/>
  <c r="C70" i="5"/>
  <c r="C71" i="5"/>
  <c r="E4" i="6"/>
  <c r="D42" i="5"/>
  <c r="E214" i="5"/>
  <c r="E215" i="5"/>
  <c r="F209" i="5"/>
  <c r="E190" i="5"/>
  <c r="E191" i="5"/>
  <c r="F186" i="5"/>
  <c r="G234" i="5"/>
  <c r="G238" i="5"/>
  <c r="G239" i="5"/>
  <c r="F238" i="5"/>
  <c r="F239" i="5"/>
  <c r="E166" i="5"/>
  <c r="E167" i="5"/>
  <c r="F162" i="5"/>
  <c r="G138" i="5"/>
  <c r="G142" i="5"/>
  <c r="G143" i="5"/>
  <c r="F142" i="5"/>
  <c r="F143" i="5"/>
  <c r="F114" i="5"/>
  <c r="E118" i="5"/>
  <c r="E119" i="5"/>
  <c r="E94" i="5"/>
  <c r="E95" i="5"/>
  <c r="F90" i="5"/>
  <c r="E70" i="5"/>
  <c r="E71" i="5"/>
  <c r="F70" i="5"/>
  <c r="F71" i="5"/>
  <c r="G66" i="5"/>
  <c r="G70" i="5"/>
  <c r="G71" i="5"/>
  <c r="E42" i="5"/>
  <c r="D46" i="5"/>
  <c r="D47" i="5"/>
  <c r="G209" i="5"/>
  <c r="G214" i="5"/>
  <c r="G215" i="5"/>
  <c r="F214" i="5"/>
  <c r="F215" i="5"/>
  <c r="F190" i="5"/>
  <c r="F191" i="5"/>
  <c r="G186" i="5"/>
  <c r="G190" i="5"/>
  <c r="G191" i="5"/>
  <c r="G162" i="5"/>
  <c r="G166" i="5"/>
  <c r="G167" i="5"/>
  <c r="F166" i="5"/>
  <c r="F167" i="5"/>
  <c r="G114" i="5"/>
  <c r="G118" i="5"/>
  <c r="G119" i="5"/>
  <c r="F118" i="5"/>
  <c r="F119" i="5"/>
  <c r="G90" i="5"/>
  <c r="G94" i="5"/>
  <c r="G95" i="5"/>
  <c r="F94" i="5"/>
  <c r="F95" i="5"/>
  <c r="F42" i="5"/>
  <c r="E46" i="5"/>
  <c r="E47" i="5"/>
  <c r="F46" i="5"/>
  <c r="F47" i="5"/>
  <c r="G42" i="5"/>
  <c r="G46" i="5"/>
  <c r="G47" i="5"/>
  <c r="H24" i="7"/>
  <c r="H164" i="7"/>
  <c r="H6" i="7"/>
  <c r="H161" i="7"/>
  <c r="H34" i="7"/>
  <c r="H48" i="7"/>
  <c r="H162" i="7"/>
  <c r="F4" i="1"/>
  <c r="G4" i="1"/>
  <c r="L4" i="1"/>
  <c r="C70" i="1"/>
  <c r="B260" i="5"/>
  <c r="B261" i="5"/>
  <c r="C255" i="5"/>
  <c r="D255" i="5"/>
  <c r="D18" i="5"/>
  <c r="D22" i="5"/>
  <c r="D23" i="5"/>
  <c r="C260" i="5"/>
  <c r="C261" i="5"/>
  <c r="E17" i="5"/>
  <c r="C22" i="5"/>
  <c r="C23" i="5"/>
  <c r="D256" i="5"/>
  <c r="E18" i="5"/>
  <c r="E22" i="5"/>
  <c r="E23" i="5"/>
  <c r="E255" i="5"/>
  <c r="F17" i="5"/>
  <c r="D260" i="5"/>
  <c r="D261" i="5"/>
  <c r="F18" i="5"/>
  <c r="F22" i="5"/>
  <c r="F23" i="5"/>
  <c r="E256" i="5"/>
  <c r="G17" i="5"/>
  <c r="F255" i="5"/>
  <c r="E260" i="5"/>
  <c r="E261" i="5"/>
  <c r="G18" i="5"/>
  <c r="G256" i="5"/>
  <c r="F256" i="5"/>
  <c r="F260" i="5"/>
  <c r="F261" i="5"/>
  <c r="G255" i="5"/>
  <c r="G260" i="5"/>
  <c r="G261" i="5"/>
  <c r="G22" i="5"/>
  <c r="G23" i="5"/>
  <c r="D138" i="1"/>
  <c r="F79" i="1"/>
  <c r="I5" i="1"/>
  <c r="D3" i="1"/>
  <c r="J5" i="1"/>
  <c r="K5" i="1"/>
  <c r="E3" i="1"/>
  <c r="L5" i="1"/>
  <c r="D8" i="6"/>
  <c r="B15" i="1"/>
  <c r="B13" i="1"/>
  <c r="K4" i="1"/>
  <c r="F67" i="1"/>
  <c r="B8" i="6"/>
  <c r="C3" i="1"/>
  <c r="E90" i="1"/>
  <c r="E24" i="1"/>
  <c r="E52" i="1"/>
  <c r="D70" i="1"/>
  <c r="G89" i="1"/>
  <c r="G25" i="1"/>
  <c r="F3" i="1"/>
  <c r="G79" i="1"/>
  <c r="F17" i="1"/>
  <c r="K17" i="1"/>
  <c r="C8" i="1"/>
  <c r="C2" i="1"/>
  <c r="D53" i="1"/>
  <c r="C80" i="8"/>
  <c r="B8" i="1"/>
  <c r="B3" i="1"/>
  <c r="B2" i="1"/>
  <c r="B20" i="1"/>
  <c r="B24" i="1"/>
  <c r="C8" i="6"/>
  <c r="D67" i="1"/>
  <c r="B21" i="1"/>
  <c r="B6" i="6"/>
  <c r="F89" i="1"/>
  <c r="F25" i="1"/>
  <c r="E82" i="1"/>
  <c r="B3" i="6"/>
  <c r="B5" i="6" s="1"/>
  <c r="B79" i="8"/>
  <c r="D8" i="1"/>
  <c r="D2" i="1"/>
  <c r="E10" i="1"/>
  <c r="H7" i="1"/>
  <c r="B80" i="8"/>
  <c r="H17" i="1"/>
  <c r="H4" i="1"/>
  <c r="I4" i="1"/>
  <c r="D89" i="1"/>
  <c r="D25" i="1"/>
  <c r="E89" i="1"/>
  <c r="E25" i="1"/>
  <c r="G90" i="1"/>
  <c r="D90" i="1"/>
  <c r="D24" i="1"/>
  <c r="D52" i="1"/>
  <c r="C24" i="1"/>
  <c r="C52" i="1"/>
  <c r="C9" i="6"/>
  <c r="C12" i="6"/>
  <c r="C21" i="1"/>
  <c r="C6" i="6"/>
  <c r="C15" i="1"/>
  <c r="C13" i="1"/>
  <c r="H16" i="1"/>
  <c r="D16" i="1"/>
  <c r="G17" i="1"/>
  <c r="G3" i="1"/>
  <c r="D161" i="7"/>
  <c r="E79" i="1"/>
  <c r="F70" i="1"/>
  <c r="E138" i="1"/>
  <c r="E70" i="1"/>
  <c r="B55" i="1"/>
  <c r="F88" i="1"/>
  <c r="F23" i="1"/>
  <c r="D88" i="1"/>
  <c r="D23" i="1"/>
  <c r="D21" i="1"/>
  <c r="B33" i="1"/>
  <c r="B51" i="1"/>
  <c r="B47" i="1"/>
  <c r="G88" i="1"/>
  <c r="G23" i="1"/>
  <c r="G24" i="1"/>
  <c r="G52" i="1"/>
  <c r="F10" i="1"/>
  <c r="E8" i="1"/>
  <c r="E2" i="1"/>
  <c r="E88" i="1"/>
  <c r="E23" i="1"/>
  <c r="D15" i="1"/>
  <c r="D13" i="1"/>
  <c r="M72" i="8"/>
  <c r="M73" i="8"/>
  <c r="E16" i="1"/>
  <c r="I16" i="1"/>
  <c r="L17" i="1"/>
  <c r="D80" i="8"/>
  <c r="F21" i="1"/>
  <c r="F91" i="1"/>
  <c r="F80" i="8"/>
  <c r="E91" i="1"/>
  <c r="E80" i="8"/>
  <c r="E21" i="1"/>
  <c r="D91" i="1"/>
  <c r="F8" i="1"/>
  <c r="F2" i="1"/>
  <c r="G10" i="1"/>
  <c r="G8" i="1"/>
  <c r="G2" i="1"/>
  <c r="O37" i="1"/>
  <c r="E53" i="1"/>
  <c r="G80" i="8"/>
  <c r="G21" i="1"/>
  <c r="G6" i="6"/>
  <c r="G91" i="1"/>
  <c r="F16" i="1"/>
  <c r="J16" i="1"/>
  <c r="E15" i="1"/>
  <c r="E13" i="1"/>
  <c r="N72" i="8" s="1"/>
  <c r="N73" i="8" s="1"/>
  <c r="D79" i="8"/>
  <c r="D20" i="1"/>
  <c r="D55" i="1"/>
  <c r="D33" i="1"/>
  <c r="D6" i="6"/>
  <c r="F6" i="6"/>
  <c r="E6" i="6"/>
  <c r="G53" i="1"/>
  <c r="Q37" i="1"/>
  <c r="F53" i="1"/>
  <c r="P37" i="1"/>
  <c r="D56" i="1"/>
  <c r="G16" i="1"/>
  <c r="K16" i="1"/>
  <c r="F15" i="1"/>
  <c r="F13" i="1"/>
  <c r="D37" i="1"/>
  <c r="L16" i="1"/>
  <c r="G15" i="1"/>
  <c r="G13" i="1"/>
  <c r="F55" i="1"/>
  <c r="F20" i="1"/>
  <c r="F79" i="8"/>
  <c r="O72" i="8"/>
  <c r="O73" i="8"/>
  <c r="D9" i="6"/>
  <c r="D12" i="6" s="1"/>
  <c r="D41" i="1"/>
  <c r="D51" i="1"/>
  <c r="F47" i="1"/>
  <c r="F48" i="1"/>
  <c r="F56" i="1"/>
  <c r="F33" i="1"/>
  <c r="G55" i="1"/>
  <c r="G20" i="1"/>
  <c r="P72" i="8"/>
  <c r="P73" i="8"/>
  <c r="G54" i="1"/>
  <c r="G79" i="8"/>
  <c r="G47" i="1"/>
  <c r="G48" i="1"/>
  <c r="G33" i="1"/>
  <c r="G56" i="1"/>
  <c r="F37" i="1"/>
  <c r="F9" i="6"/>
  <c r="F51" i="1"/>
  <c r="G37" i="1"/>
  <c r="G9" i="6"/>
  <c r="G51" i="1"/>
  <c r="D54" i="1"/>
  <c r="C54" i="1"/>
  <c r="C79" i="8"/>
  <c r="D34" i="7"/>
  <c r="D48" i="7"/>
  <c r="D162" i="7"/>
  <c r="C20" i="1"/>
  <c r="C53" i="1"/>
  <c r="C55" i="1"/>
  <c r="C56" i="1"/>
  <c r="C33" i="1"/>
  <c r="C51" i="1"/>
  <c r="C47" i="1"/>
  <c r="C48" i="1" s="1"/>
  <c r="B48" i="1"/>
  <c r="E20" i="1" l="1"/>
  <c r="F54" i="1"/>
  <c r="E54" i="1"/>
  <c r="E55" i="1"/>
  <c r="E79" i="8"/>
  <c r="G5" i="6"/>
  <c r="G7" i="6" s="1"/>
  <c r="G10" i="6" s="1"/>
  <c r="D5" i="6"/>
  <c r="B17" i="6"/>
  <c r="B18" i="6" s="1"/>
  <c r="G17" i="6"/>
  <c r="G18" i="6" s="1"/>
  <c r="C3" i="6"/>
  <c r="C5" i="6" s="1"/>
  <c r="C17" i="6" s="1"/>
  <c r="C18" i="6" s="1"/>
  <c r="F3" i="6"/>
  <c r="F5" i="6" s="1"/>
  <c r="C45" i="1"/>
  <c r="C46" i="1" s="1"/>
  <c r="B45" i="1"/>
  <c r="B15" i="6"/>
  <c r="B16" i="6" s="1"/>
  <c r="G248" i="5"/>
  <c r="G250" i="5" s="1"/>
  <c r="G263" i="5" s="1"/>
  <c r="E3" i="6"/>
  <c r="E5" i="6" s="1"/>
  <c r="E17" i="6" s="1"/>
  <c r="E18" i="6" s="1"/>
  <c r="F17" i="6"/>
  <c r="F18" i="6" s="1"/>
  <c r="F7" i="6"/>
  <c r="F10" i="6" s="1"/>
  <c r="D7" i="6"/>
  <c r="D10" i="6" s="1"/>
  <c r="D17" i="6"/>
  <c r="D18" i="6" s="1"/>
  <c r="B7" i="6"/>
  <c r="B10" i="6" s="1"/>
  <c r="C7" i="6"/>
  <c r="C10" i="6" s="1"/>
  <c r="E47" i="1" l="1"/>
  <c r="E48" i="1" s="1"/>
  <c r="E56" i="1"/>
  <c r="E33" i="1"/>
  <c r="E7" i="6"/>
  <c r="D42" i="1"/>
  <c r="C15" i="6"/>
  <c r="C16" i="6" s="1"/>
  <c r="B19" i="6"/>
  <c r="C49" i="1"/>
  <c r="B49" i="1"/>
  <c r="B46" i="1"/>
  <c r="E37" i="1" l="1"/>
  <c r="E51" i="1"/>
  <c r="C19" i="6"/>
  <c r="D15" i="6"/>
  <c r="D45" i="1"/>
  <c r="E42" i="1"/>
  <c r="E41" i="1" l="1"/>
  <c r="F41" i="1" s="1"/>
  <c r="G41" i="1" s="1"/>
  <c r="E9" i="6"/>
  <c r="D49" i="1"/>
  <c r="D46" i="1"/>
  <c r="D16" i="6"/>
  <c r="D19" i="6"/>
  <c r="E45" i="1"/>
  <c r="F42" i="1"/>
  <c r="E12" i="6" l="1"/>
  <c r="F12" i="6" s="1"/>
  <c r="G12" i="6" s="1"/>
  <c r="E10" i="6"/>
  <c r="E49" i="1"/>
  <c r="E46" i="1"/>
  <c r="F45" i="1"/>
  <c r="G42" i="1"/>
  <c r="F15" i="6"/>
  <c r="E15" i="6" l="1"/>
  <c r="F16" i="6"/>
  <c r="F19" i="6"/>
  <c r="G15" i="6"/>
  <c r="G45" i="1"/>
  <c r="F49" i="1"/>
  <c r="F46" i="1"/>
  <c r="E16" i="6" l="1"/>
  <c r="E19" i="6"/>
  <c r="G46" i="1"/>
  <c r="G49" i="1"/>
  <c r="G19" i="6"/>
  <c r="G1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kerstis</author>
  </authors>
  <commentList>
    <comment ref="C33" authorId="0" shapeId="0" xr:uid="{6A8F598B-4DE2-46A4-B270-4C058330DCF8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siin ka reservfond</t>
        </r>
      </text>
    </comment>
    <comment ref="C40" authorId="0" shapeId="0" xr:uid="{DA3047BF-0F13-4E76-B0F6-F6724E23DBB9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tulenevalt RPSst käsitletakse valitseva ja olulise mõju all olevate üksuste osasid ja aktsiaid osalustena ning alla 20%-list hääleõigust andvaid osasid ja aktsiaid muude aktsiate ja osadena</t>
        </r>
      </text>
    </comment>
    <comment ref="C41" authorId="0" shapeId="0" xr:uid="{A51C2BA4-A1AD-48C4-8567-E918B4F631BC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tulenevalt RPSst käsitletakse valitseva ja olulise mõju all olevate üksuste osasid ja aktsiaid osalustena ning alla 20%-list hääleõigust andvaid osasid ja aktsiaid muude aktsiate ja osadena</t>
        </r>
      </text>
    </comment>
    <comment ref="C42" authorId="0" shapeId="0" xr:uid="{296092C4-CD6D-4FDB-8DF6-BDAE2B83CE35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tulenevalt RPSst käsitletakse valitseva ja olulise mõju all olevate üksuste osasid ja aktsiaid osalustena ning alla 20%-list hääleõigust andvaid osasid ja aktsiaid muude aktsiate ja osadena</t>
        </r>
      </text>
    </comment>
    <comment ref="C43" authorId="0" shapeId="0" xr:uid="{5C9C4CA6-3CD2-40BA-BE33-B917DFF79471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tulenevalt RPSst käsitletakse valitseva ja olulise mõju all olevate üksuste osasid ja aktsiaid osalustena ning alla 20%-list hääleõigust andvaid osasid ja aktsiaid muude aktsiate ja osadena</t>
        </r>
      </text>
    </comment>
    <comment ref="G48" authorId="0" shapeId="0" xr:uid="{6E8CB41A-3279-4697-8A5A-8603BAD78424}">
      <text>
        <r>
          <rPr>
            <b/>
            <sz val="8"/>
            <color indexed="81"/>
            <rFont val="Tahoma"/>
            <family val="2"/>
            <charset val="186"/>
          </rPr>
          <t>kerstis:</t>
        </r>
        <r>
          <rPr>
            <sz val="8"/>
            <color indexed="81"/>
            <rFont val="Tahoma"/>
            <family val="2"/>
            <charset val="186"/>
          </rPr>
          <t xml:space="preserve">
kontrolliks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kersti.sannik</author>
  </authors>
  <commentList>
    <comment ref="A44" authorId="0" shapeId="0" xr:uid="{6DA094E4-3D05-41AC-8DDA-024CA0D062EE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sildfinantseering</t>
        </r>
      </text>
    </comment>
    <comment ref="A47" authorId="0" shapeId="0" xr:uid="{C8E4DFC8-1C18-4CD1-A279-BEDBF3AB6A68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see on individuaalne piirmäär, millest rohkem võlakohustusi võtta ei tohi</t>
        </r>
      </text>
    </comment>
    <comment ref="A48" authorId="0" shapeId="0" xr:uid="{81AB6F5F-80D4-447F-9926-DFD42745CC28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see on individuaalne piirmäär (%), millest rohkem võlakohustusi võtta ei tohi</t>
        </r>
      </text>
    </comment>
    <comment ref="A52" authorId="0" shapeId="0" xr:uid="{8CDB9FF0-C08E-43A8-A2BA-10E988C450BD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laenu ei tohi rohkem võtta kui investeeringute omaosaluse katteks, osakute soetamiseks ja sihtfini ning laenu andmiseks</t>
        </r>
      </text>
    </comment>
    <comment ref="A93" authorId="0" shapeId="0" xr:uid="{326DD951-BD6A-4372-8302-6AD3EFE00876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siin võivad olla ka art 4502 alt tehtavad investeeringud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kerstis</author>
  </authors>
  <commentList>
    <comment ref="I1" authorId="0" shapeId="0" xr:uid="{4C807476-A6FB-45F2-869E-966B60E03AEA}">
      <text>
        <r>
          <rPr>
            <b/>
            <sz val="9"/>
            <color indexed="81"/>
            <rFont val="Tahoma"/>
            <family val="2"/>
            <charset val="186"/>
          </rPr>
          <t>kerstis:</t>
        </r>
        <r>
          <rPr>
            <sz val="9"/>
            <color indexed="81"/>
            <rFont val="Tahoma"/>
            <family val="2"/>
            <charset val="186"/>
          </rPr>
          <t xml:space="preserve">
summad peavad võrduma</t>
        </r>
      </text>
    </comment>
    <comment ref="J1" authorId="0" shapeId="0" xr:uid="{719946F2-59F7-4D60-A005-9B36ABC5DD34}">
      <text>
        <r>
          <rPr>
            <b/>
            <sz val="9"/>
            <color indexed="81"/>
            <rFont val="Tahoma"/>
            <family val="2"/>
            <charset val="186"/>
          </rPr>
          <t>kerstis:</t>
        </r>
        <r>
          <rPr>
            <sz val="9"/>
            <color indexed="81"/>
            <rFont val="Tahoma"/>
            <family val="2"/>
            <charset val="186"/>
          </rPr>
          <t xml:space="preserve">
summad peavad võrduma</t>
        </r>
      </text>
    </comment>
  </commentList>
</comments>
</file>

<file path=xl/sharedStrings.xml><?xml version="1.0" encoding="utf-8"?>
<sst xmlns="http://schemas.openxmlformats.org/spreadsheetml/2006/main" count="1011" uniqueCount="498">
  <si>
    <t>Põhitegevuse tulud kokku</t>
  </si>
  <si>
    <t>Põhitegevuse kulud kokku</t>
  </si>
  <si>
    <t>Investeerimistegevus kokku</t>
  </si>
  <si>
    <t>Eelarve tulem</t>
  </si>
  <si>
    <t>Finantseerimistegevus</t>
  </si>
  <si>
    <t>Omavalitsuse nimi</t>
  </si>
  <si>
    <t>KÕIK KOKKU</t>
  </si>
  <si>
    <t>Likviidsete varade suunamata jääk aasta lõpuks</t>
  </si>
  <si>
    <t>E/a kontroll (tasakaal)</t>
  </si>
  <si>
    <t xml:space="preserve">          sh personalikulud</t>
  </si>
  <si>
    <t>KOV eelarve n aasta</t>
  </si>
  <si>
    <t>KOV eelarve n+1 aasta</t>
  </si>
  <si>
    <t>KOV eelarve n+2 aasta</t>
  </si>
  <si>
    <t>KOV eelarve n+3 aasta</t>
  </si>
  <si>
    <t>KOV eelarve n+4 aasta</t>
  </si>
  <si>
    <t>Täitmine n-1 aasta</t>
  </si>
  <si>
    <t xml:space="preserve">          sh majandamiskulud</t>
  </si>
  <si>
    <t xml:space="preserve">          sh muud kulud</t>
  </si>
  <si>
    <t>Võlakohustused kokku aasta lõpu seisuga</t>
  </si>
  <si>
    <t>Sõltuv üksus 2 (nimi)</t>
  </si>
  <si>
    <t>Sõltuv üksus 3 (nimi)</t>
  </si>
  <si>
    <t>Sõltuv üksus 4 (nimi)</t>
  </si>
  <si>
    <t>Sõltuv üksus 5 (nimi)</t>
  </si>
  <si>
    <t>Sõltuv üksus 6 (nimi)</t>
  </si>
  <si>
    <t>Sõltuv üksus 7 (nimi)</t>
  </si>
  <si>
    <t>Sõltuv üksus 8 (nimi)</t>
  </si>
  <si>
    <t>Sõltuv üksus 9 (nimi)</t>
  </si>
  <si>
    <t>Sõltuv üksus 10 (nimi)</t>
  </si>
  <si>
    <t>Arvestusüksus (nimi)</t>
  </si>
  <si>
    <t xml:space="preserve">     Maksutulud</t>
  </si>
  <si>
    <t xml:space="preserve">    Tulud kaupade ja teenuste müügist</t>
  </si>
  <si>
    <t xml:space="preserve">     Muud tegevustulud</t>
  </si>
  <si>
    <t xml:space="preserve">     Muud tegevuskulud</t>
  </si>
  <si>
    <t xml:space="preserve">         sh projektide omaosalus</t>
  </si>
  <si>
    <t xml:space="preserve">    Põhivara müük (+)</t>
  </si>
  <si>
    <t xml:space="preserve">    Põhivara soetus (-)</t>
  </si>
  <si>
    <t xml:space="preserve">   Põhivara soetuseks saadav sihtfinantseerimine (+)</t>
  </si>
  <si>
    <t xml:space="preserve">   Põhivara soetuseks antav sihtfinantseerimine (-)</t>
  </si>
  <si>
    <t xml:space="preserve">   Osaluste ning muude aktsiate ja osade müük (+)</t>
  </si>
  <si>
    <t xml:space="preserve">   Osaluste ning muude aktsiate ja osade soetus (-)</t>
  </si>
  <si>
    <t xml:space="preserve">   Tagasilaekuvad laenud (+)</t>
  </si>
  <si>
    <t xml:space="preserve">   Antavad laenud (-)</t>
  </si>
  <si>
    <t xml:space="preserve">          sh tulumaks</t>
  </si>
  <si>
    <t xml:space="preserve">          sh maamaks</t>
  </si>
  <si>
    <t xml:space="preserve">          sh muud maksutulud</t>
  </si>
  <si>
    <t>Likviidsete varade muutus (+ suurenemine, - vähenemine)</t>
  </si>
  <si>
    <t>Nõuete ja kohustuste saldode muutus (tekkepõhise e/a korral) (+/-)</t>
  </si>
  <si>
    <t>Netovõlakoormus (eurodes)</t>
  </si>
  <si>
    <t>Netovõlakoormus (%)</t>
  </si>
  <si>
    <t>Netovõlakoormuse ülemmäär (eurodes)</t>
  </si>
  <si>
    <t>Netovõlakoormuse ülemmäär (%)</t>
  </si>
  <si>
    <t>Vaba netovõlakoormus (eurodes)</t>
  </si>
  <si>
    <t xml:space="preserve">    sh võlakohustused (arvestusüksuse sisene)</t>
  </si>
  <si>
    <t>Lisaeelarve(te) vastuvõtmise kuupäev(ad)</t>
  </si>
  <si>
    <t>Eelarve vastuvõtmise kuupäev</t>
  </si>
  <si>
    <t>Võlakohustused</t>
  </si>
  <si>
    <t>Perioodi lõpu seisuga</t>
  </si>
  <si>
    <t xml:space="preserve">MUUD NÄITAJAD </t>
  </si>
  <si>
    <t>Ülalnimetamata sotsiaalse kaitse kulud kokku</t>
  </si>
  <si>
    <t>Muu sotsiaalne kaitse, sh. sotsiaalse kaitse haldus</t>
  </si>
  <si>
    <t>Muu sotsiaalsete riskirühmade kaitse</t>
  </si>
  <si>
    <t>Riiklik toimetulekutoetus</t>
  </si>
  <si>
    <t>Riskirühmade sotsiaalhoolekande asutused</t>
  </si>
  <si>
    <t>Eluasemeteenused sotsiaalsetele riskirühmadele</t>
  </si>
  <si>
    <t>Töötute sotsiaalne kaitse</t>
  </si>
  <si>
    <t>Muu perekondade ja laste sotsiaalne kaitse</t>
  </si>
  <si>
    <t>Laste ja noorte sotsiaalhoolekande asutused</t>
  </si>
  <si>
    <t>Toitjakaotanute sotsiaalne kaitse</t>
  </si>
  <si>
    <t>Muu eakate sotsiaalne kaitse</t>
  </si>
  <si>
    <t>Eakate sotsiaalhoolekande asutused</t>
  </si>
  <si>
    <t>Muu puuetega inimeste sotsiaalne kaitse</t>
  </si>
  <si>
    <t>Puuetega inimeste sotsiaalhoolekande asutused</t>
  </si>
  <si>
    <t>Haigete sotsiaalne kaitse</t>
  </si>
  <si>
    <t>Sotsiaalne kaitse</t>
  </si>
  <si>
    <t>Ülalnimetamata hariduse kulud kokku</t>
  </si>
  <si>
    <t>Muu haridus, sh. hariduse haldus</t>
  </si>
  <si>
    <t>Kolmanda taseme haridus - kõrgkoolid</t>
  </si>
  <si>
    <t>Kutseõppeasutused</t>
  </si>
  <si>
    <t>Haridus</t>
  </si>
  <si>
    <t>Ülalnimetamata vaba aja, kultuuri ja religiooni kulud kokku</t>
  </si>
  <si>
    <t>Muu vaba aeg, kultuur, religioon, sh. haldus</t>
  </si>
  <si>
    <t>Religiooni- ja muud ühiskonnateenused</t>
  </si>
  <si>
    <t>Ringhäälingu- ja kirjastamisteenused</t>
  </si>
  <si>
    <t>Botaanikaaed</t>
  </si>
  <si>
    <t>Loomaaed</t>
  </si>
  <si>
    <t>Muinsuskaitse</t>
  </si>
  <si>
    <t>Teatrid</t>
  </si>
  <si>
    <t>Muuseumid</t>
  </si>
  <si>
    <t>Raamatukogud</t>
  </si>
  <si>
    <t>Noorsootöö ja noortekeskused</t>
  </si>
  <si>
    <t>Vabaaeg, kultuur ja religioon</t>
  </si>
  <si>
    <t>Ülalnimetamata tervishoiukulud kokku</t>
  </si>
  <si>
    <t>Muu tervishoid, sh. tervishoiu haldamine</t>
  </si>
  <si>
    <t>Avalikud tervishoiuteenused</t>
  </si>
  <si>
    <t>Haiglateenused</t>
  </si>
  <si>
    <t>Ambulatoorsed teenused (kiirabi)</t>
  </si>
  <si>
    <t>Farmaatsiatooted - apteegid</t>
  </si>
  <si>
    <t>Tervishoid</t>
  </si>
  <si>
    <t>Ülalnimetamata elamu-ja kommunaalmajanduse kulud kokku</t>
  </si>
  <si>
    <t>Muu elamu- ja kommunaalmajanduse tegevus</t>
  </si>
  <si>
    <t>Tänavavalgustus</t>
  </si>
  <si>
    <t>Veevarustus</t>
  </si>
  <si>
    <t>Kommunaalmajanduse arendamine</t>
  </si>
  <si>
    <t>Elamumajanduse arendamine</t>
  </si>
  <si>
    <t>Elamu- ja kommunaalmajandus</t>
  </si>
  <si>
    <t>Ülalnimetamata keskkonnakaitse kulud kokku</t>
  </si>
  <si>
    <t>Bioloogilise mitmekesisuse ja maastiku kaitse, haljastus</t>
  </si>
  <si>
    <t>Saaste vähendamine</t>
  </si>
  <si>
    <t>Heitveekäitlus</t>
  </si>
  <si>
    <t>Jäätmekäitlus (prügivedu)</t>
  </si>
  <si>
    <t>Keskkonnakaitse</t>
  </si>
  <si>
    <t>Ülalnimetamata majanduse kulud kokku</t>
  </si>
  <si>
    <t>Muu majandus (sh.majanduse haldamine)</t>
  </si>
  <si>
    <t>Üldmajanduslikud arendusprojektid- territoriaalne planeerimine</t>
  </si>
  <si>
    <t>Turism</t>
  </si>
  <si>
    <t>Kaubandus ja laondus</t>
  </si>
  <si>
    <t>Side</t>
  </si>
  <si>
    <t>Õhutransport</t>
  </si>
  <si>
    <t>Veetransport</t>
  </si>
  <si>
    <t>Maanteetransport (vallateede- ja tänavate korrashoid)</t>
  </si>
  <si>
    <t>Muu energia- ja soojamajandus</t>
  </si>
  <si>
    <t>Elektrienergia</t>
  </si>
  <si>
    <t>Kalandus ja jahindus</t>
  </si>
  <si>
    <t>Metsamajandus</t>
  </si>
  <si>
    <t>Ettevõtluse arengu toetamine, stardiabi</t>
  </si>
  <si>
    <t>Majandus</t>
  </si>
  <si>
    <t>Ülalnimetamata avalik kord ja julgeolek kokku</t>
  </si>
  <si>
    <t>Päästeteenused</t>
  </si>
  <si>
    <t>Politsei</t>
  </si>
  <si>
    <t>Avalik kord ja julgeolek</t>
  </si>
  <si>
    <t>Riigikaitse</t>
  </si>
  <si>
    <t>Ülalnimetamata üldised valitsussektori kulud kokku</t>
  </si>
  <si>
    <t>Valitsussektori võla teenindamine</t>
  </si>
  <si>
    <t xml:space="preserve">Muud üldised valitsussektori teenused  </t>
  </si>
  <si>
    <t>Reservfond</t>
  </si>
  <si>
    <t>Valla- ja linnavalitsus</t>
  </si>
  <si>
    <t>Valla- ja linnavolikogu</t>
  </si>
  <si>
    <t>Üldised valitsussektori teenused</t>
  </si>
  <si>
    <t>LIKVIIDSETE VARADE MUUTUS (+ suurenemine, - vähenemine)</t>
  </si>
  <si>
    <t>Kohustuste tasumine (-)</t>
  </si>
  <si>
    <t>Kohustuste võtmine (+)</t>
  </si>
  <si>
    <t>FINANTSEERIMISTEGEVUS</t>
  </si>
  <si>
    <t>EELARVE TULEM (ÜLEJÄÄK (+) / PUUDUJÄÄK (-))</t>
  </si>
  <si>
    <t>Antavad laenud (-)</t>
  </si>
  <si>
    <t>Muude aktsiate ja osade soetus (-)</t>
  </si>
  <si>
    <t>Osaluste soetus (-)</t>
  </si>
  <si>
    <t>Põhivara soetuseks antav sihtfinantseerimine(-)</t>
  </si>
  <si>
    <t>Finantstkulud (-)</t>
  </si>
  <si>
    <t>Põhivara soetus (-)</t>
  </si>
  <si>
    <t>Tagasilaekuvad laenud (+)</t>
  </si>
  <si>
    <t>Muude aktsiate ja osade müük (+)</t>
  </si>
  <si>
    <t>Osaluste müük (+)</t>
  </si>
  <si>
    <t xml:space="preserve">Põhivara soetuseks saadav sihtfinantseerimine(+) </t>
  </si>
  <si>
    <t>Finantstulud (+)</t>
  </si>
  <si>
    <t>Põhivara müük (+)</t>
  </si>
  <si>
    <t>INVESTEERIMISTEGEVUS KOKKU</t>
  </si>
  <si>
    <t>PÕHITEGEVUSE TULEM</t>
  </si>
  <si>
    <t>Muud kulud</t>
  </si>
  <si>
    <t>Majandamiskulud</t>
  </si>
  <si>
    <t>Personalikulud</t>
  </si>
  <si>
    <t>Muud tegevuskulud</t>
  </si>
  <si>
    <t>Subsiidiumid ettevõtlusega tegelevatele isikutele</t>
  </si>
  <si>
    <t>PÕHITEGEVUSE KULUD KOKKU</t>
  </si>
  <si>
    <t xml:space="preserve">Muud tegevustulud </t>
  </si>
  <si>
    <t>Tulud kaupade ja teenuste müügist</t>
  </si>
  <si>
    <t>Parkimistasu</t>
  </si>
  <si>
    <t>Teede ja tänavate sulgemise maks</t>
  </si>
  <si>
    <t>Reklaamimaks</t>
  </si>
  <si>
    <t>Loomapidamismaks</t>
  </si>
  <si>
    <t>Maamaks</t>
  </si>
  <si>
    <t>Füüsilise isiku tulumaks</t>
  </si>
  <si>
    <t>Maksutulud</t>
  </si>
  <si>
    <t>PÕHITEGEVUSE TULUD KOKKU</t>
  </si>
  <si>
    <t>Kirje nimetus</t>
  </si>
  <si>
    <t>KOKKU</t>
  </si>
  <si>
    <t xml:space="preserve">  Põhitegevuse kulud</t>
  </si>
  <si>
    <t xml:space="preserve">  Investeerimistegevuse kulud</t>
  </si>
  <si>
    <t xml:space="preserve">   Finantstulud (+)</t>
  </si>
  <si>
    <t xml:space="preserve">   Finantskulud (-)</t>
  </si>
  <si>
    <t>Tasakaalu kontroll</t>
  </si>
  <si>
    <t xml:space="preserve">     sh saadud toetuste arvelt</t>
  </si>
  <si>
    <t xml:space="preserve">     sh muude vahendite arvelt</t>
  </si>
  <si>
    <t>PÕHITEGEVUSE KULUDE JA INVESTEERIMISTEGEVUSE VÄLJAMINEKUTE JAOTUS TEGEVUSALADE JÄRGI</t>
  </si>
  <si>
    <t>Muude vahendite arvelt tehtud väljaminekud</t>
  </si>
  <si>
    <t>JÄRGMIST TABELIT EI TÄIDETA</t>
  </si>
  <si>
    <t>Põhitegevuse kulude kontroll</t>
  </si>
  <si>
    <t>Investeerimistegevuse kulude kontroll</t>
  </si>
  <si>
    <t>* Real "saadud toetuste arvelt" ei kajastata kulusid, mis on tehtud tasandusfond lg 1 ning toetusfondis lg 2 sisalduva väikesaarte toetuse vahendite arvelt. Nimetatud tulude arvelt tehtud kulud kajastatakse real "muude vahendite arvelt".</t>
  </si>
  <si>
    <t>01 Üldised valitsussektori teenused</t>
  </si>
  <si>
    <t>02 Riigikaitse</t>
  </si>
  <si>
    <t>03 Avalik kord ja julgeolek</t>
  </si>
  <si>
    <t>04 Majandus</t>
  </si>
  <si>
    <t>05 Keskkonnakaitse</t>
  </si>
  <si>
    <t>06 Elamu- ja kommunaalmajandus</t>
  </si>
  <si>
    <t>07 Tervishoid</t>
  </si>
  <si>
    <t>08 Vabaaeg, kultuur ja religioon</t>
  </si>
  <si>
    <t>09 Haridus</t>
  </si>
  <si>
    <t>10 Sotsiaalne kaitse</t>
  </si>
  <si>
    <t>Põhitegevuse tulude muutus</t>
  </si>
  <si>
    <t>Põhitegevuse kulude muutus</t>
  </si>
  <si>
    <t>Omafinantseerimise võimekuse näitaja</t>
  </si>
  <si>
    <t>-</t>
  </si>
  <si>
    <t xml:space="preserve">    Saadavad toetused tegevuskuludeks</t>
  </si>
  <si>
    <t xml:space="preserve">         sh muud saadud toetused tegevuskuludeks</t>
  </si>
  <si>
    <t xml:space="preserve">     Antavad toetused tegevuskuludeks</t>
  </si>
  <si>
    <t>Põhitegevuse tulem</t>
  </si>
  <si>
    <t>sh toetuse arvelt</t>
  </si>
  <si>
    <t>Seisuga</t>
  </si>
  <si>
    <t>Saadavad toetused tegevuskuludeks</t>
  </si>
  <si>
    <t>Antavad toetused tegevuskuludeks</t>
  </si>
  <si>
    <t>Sotsiaalabitoetused ja muud toetused füüsilistele isikutele</t>
  </si>
  <si>
    <t>Sihtotstarbelised toetused tegevuskuludeks</t>
  </si>
  <si>
    <t>Mittesihtotstarbelised toetused</t>
  </si>
  <si>
    <t>EELARVEARUANDE VORM</t>
  </si>
  <si>
    <t>3500, 352</t>
  </si>
  <si>
    <t>01</t>
  </si>
  <si>
    <t>01111</t>
  </si>
  <si>
    <t>01112</t>
  </si>
  <si>
    <t>01114</t>
  </si>
  <si>
    <t>01600</t>
  </si>
  <si>
    <t>01700</t>
  </si>
  <si>
    <t>02</t>
  </si>
  <si>
    <t>03</t>
  </si>
  <si>
    <t>03100</t>
  </si>
  <si>
    <t>03200</t>
  </si>
  <si>
    <t>04</t>
  </si>
  <si>
    <t>04120</t>
  </si>
  <si>
    <t>04210</t>
  </si>
  <si>
    <t>04220</t>
  </si>
  <si>
    <t>04230</t>
  </si>
  <si>
    <t>04350</t>
  </si>
  <si>
    <t>04360</t>
  </si>
  <si>
    <t>04510</t>
  </si>
  <si>
    <t>04512</t>
  </si>
  <si>
    <t>04520</t>
  </si>
  <si>
    <t>04540</t>
  </si>
  <si>
    <t>04600</t>
  </si>
  <si>
    <t>04710</t>
  </si>
  <si>
    <t>04730</t>
  </si>
  <si>
    <t>04740</t>
  </si>
  <si>
    <t>04900</t>
  </si>
  <si>
    <t>05</t>
  </si>
  <si>
    <t>05100</t>
  </si>
  <si>
    <t>05200</t>
  </si>
  <si>
    <t>05300</t>
  </si>
  <si>
    <t>05400</t>
  </si>
  <si>
    <t>06</t>
  </si>
  <si>
    <t>06100</t>
  </si>
  <si>
    <t>06200</t>
  </si>
  <si>
    <t>06300</t>
  </si>
  <si>
    <t>06400</t>
  </si>
  <si>
    <t>06605</t>
  </si>
  <si>
    <t>07</t>
  </si>
  <si>
    <t>07110</t>
  </si>
  <si>
    <t>07200</t>
  </si>
  <si>
    <t>07300</t>
  </si>
  <si>
    <t>07400</t>
  </si>
  <si>
    <t>07600</t>
  </si>
  <si>
    <t>08</t>
  </si>
  <si>
    <t>08102</t>
  </si>
  <si>
    <t>08103</t>
  </si>
  <si>
    <t>08107</t>
  </si>
  <si>
    <t>08109</t>
  </si>
  <si>
    <t>08201</t>
  </si>
  <si>
    <t>08202</t>
  </si>
  <si>
    <t>08203</t>
  </si>
  <si>
    <t>08207</t>
  </si>
  <si>
    <t>08210</t>
  </si>
  <si>
    <t>08211</t>
  </si>
  <si>
    <t>08300</t>
  </si>
  <si>
    <t>08400</t>
  </si>
  <si>
    <t>08600</t>
  </si>
  <si>
    <t>09</t>
  </si>
  <si>
    <t>09110</t>
  </si>
  <si>
    <t>09400</t>
  </si>
  <si>
    <t>09500</t>
  </si>
  <si>
    <t>09600</t>
  </si>
  <si>
    <t>09601</t>
  </si>
  <si>
    <t>09800</t>
  </si>
  <si>
    <t>10</t>
  </si>
  <si>
    <t>10110</t>
  </si>
  <si>
    <t>10120</t>
  </si>
  <si>
    <t>10121</t>
  </si>
  <si>
    <t>10200</t>
  </si>
  <si>
    <t>10201</t>
  </si>
  <si>
    <t>10300</t>
  </si>
  <si>
    <t>10400</t>
  </si>
  <si>
    <t>10402</t>
  </si>
  <si>
    <t>10500</t>
  </si>
  <si>
    <t>10600</t>
  </si>
  <si>
    <t>10700</t>
  </si>
  <si>
    <t>10701</t>
  </si>
  <si>
    <t>10702</t>
  </si>
  <si>
    <t>10900</t>
  </si>
  <si>
    <t>Muud saadud toetused tegevuskuludeks</t>
  </si>
  <si>
    <t>Selgitused</t>
  </si>
  <si>
    <t>tulenevalt RPSst käsitletakse valitseva ja olulise mõju all olevate üksuste osasid ja aktsiaid osalustena ning alla 20%-list hääleõigust andvaid osasid ja aktsiaid muude aktsiate ja osadena</t>
  </si>
  <si>
    <r>
      <t xml:space="preserve">kajastatakse valitseva ja olulise mõju all olevate tütarde osaluste müük. </t>
    </r>
    <r>
      <rPr>
        <b/>
        <sz val="10"/>
        <rFont val="Times New Roman"/>
        <family val="1"/>
        <charset val="186"/>
      </rPr>
      <t>Kontorühm 150 rahavoo koodiga 02</t>
    </r>
  </si>
  <si>
    <r>
      <t>kajastatakse valitseva ja olulise mõju all olevate tütarde osaluste soetus.</t>
    </r>
    <r>
      <rPr>
        <b/>
        <sz val="10"/>
        <rFont val="Times New Roman"/>
        <family val="1"/>
        <charset val="186"/>
      </rPr>
      <t xml:space="preserve"> Kontorühm 150 rahavoo koodiga 01</t>
    </r>
  </si>
  <si>
    <r>
      <t>Noteerimata aktsiad ja muud omakapitaliinstrumendid</t>
    </r>
    <r>
      <rPr>
        <b/>
        <sz val="10"/>
        <rFont val="Times New Roman"/>
        <family val="1"/>
        <charset val="186"/>
      </rPr>
      <t>. Kontod 101900 ja 151910 rahavoo koodiga 02</t>
    </r>
  </si>
  <si>
    <r>
      <t>Noteerimata aktsiad ja muud omakapitaliinstrumendid</t>
    </r>
    <r>
      <rPr>
        <b/>
        <sz val="10"/>
        <rFont val="Times New Roman"/>
        <family val="1"/>
        <charset val="186"/>
      </rPr>
      <t>.Kontod 101900 ja 151910 rahavoo koodiga 01</t>
    </r>
  </si>
  <si>
    <t>võetud laenude tagasimaksmine, kapitalirendi- ja faktooringukohustuste täitmine, emiteeritud võlakirjade lunastamine ning tagasimaksed teenuste kontsessioonikokkulepete alusel</t>
  </si>
  <si>
    <t>peab olema 0</t>
  </si>
  <si>
    <t>k.a. laenuvahendid</t>
  </si>
  <si>
    <t>Tunnus</t>
  </si>
  <si>
    <t>Laekumine vee erikasutusest</t>
  </si>
  <si>
    <t>Vaba jääk ehk likviidsed varad</t>
  </si>
  <si>
    <r>
      <t>Netovõlakoormus (</t>
    </r>
    <r>
      <rPr>
        <b/>
        <u/>
        <sz val="10"/>
        <rFont val="Arial"/>
        <family val="2"/>
        <charset val="186"/>
      </rPr>
      <t>eurodes</t>
    </r>
    <r>
      <rPr>
        <b/>
        <sz val="10"/>
        <rFont val="Arial"/>
        <family val="2"/>
        <charset val="186"/>
      </rPr>
      <t>)</t>
    </r>
  </si>
  <si>
    <r>
      <t>Netovõlakoormus (</t>
    </r>
    <r>
      <rPr>
        <b/>
        <u/>
        <sz val="10"/>
        <rFont val="Arial"/>
        <family val="2"/>
        <charset val="186"/>
      </rPr>
      <t>%</t>
    </r>
    <r>
      <rPr>
        <b/>
        <sz val="10"/>
        <rFont val="Arial"/>
        <family val="2"/>
        <charset val="186"/>
      </rPr>
      <t>)</t>
    </r>
  </si>
  <si>
    <r>
      <t>Netovõlakoormuse ülemmäär (</t>
    </r>
    <r>
      <rPr>
        <b/>
        <u/>
        <sz val="10"/>
        <rFont val="Arial"/>
        <family val="2"/>
        <charset val="186"/>
      </rPr>
      <t>eurodes</t>
    </r>
    <r>
      <rPr>
        <b/>
        <sz val="10"/>
        <rFont val="Arial"/>
        <family val="2"/>
        <charset val="186"/>
      </rPr>
      <t>)</t>
    </r>
  </si>
  <si>
    <t>omavahendid + laen</t>
  </si>
  <si>
    <t>sh muude vahendite arvelt (omaosalus)</t>
  </si>
  <si>
    <t>Esitada igale kvartalile järgneva kuu viimaseks kuupäevaks</t>
  </si>
  <si>
    <t xml:space="preserve">kaevandamisõiguse tasu + maa-ainese kaevandamisõiguse tasu </t>
  </si>
  <si>
    <t>Aasta algusest kokku</t>
  </si>
  <si>
    <t>3880, 3888</t>
  </si>
  <si>
    <t>Põhitegevuse tulud kokku (+)</t>
  </si>
  <si>
    <t xml:space="preserve">    sh saadud tulud kohalikult omavalitsuselt</t>
  </si>
  <si>
    <t xml:space="preserve">    sh saadud tulud muudelt arvestusüksusesse kuuluvatelt üksustelt</t>
  </si>
  <si>
    <t xml:space="preserve">st saab teiselt arvestusüksusesse kuuluvalt üksuselt </t>
  </si>
  <si>
    <t>Põhitegevuse kulud kokku (+)</t>
  </si>
  <si>
    <t xml:space="preserve">    sh tehingud kohaliku omavalitsuse üksusega</t>
  </si>
  <si>
    <t xml:space="preserve">    sh tehingud muude arvestusüksusesse kuuluvate üksustega</t>
  </si>
  <si>
    <t>Investeerimistegevus kokku (+/-)</t>
  </si>
  <si>
    <t>Finantseerimistegevus (-/+)</t>
  </si>
  <si>
    <t>saadud teiselt arvestusüksusesse kuuluvalt üksuselt või KOVlt</t>
  </si>
  <si>
    <t>Sõltuvad üksused KOKKU 
(konsolideeritud)</t>
  </si>
  <si>
    <t>Sõltuvate üksuste omavaheliste tehingute kontroll</t>
  </si>
  <si>
    <t xml:space="preserve">st annab teisele arvestusüksusesse kuuluvale üksusele </t>
  </si>
  <si>
    <t>siin ka KOV-lt saadud laen</t>
  </si>
  <si>
    <t>sõltuvale üksusele investeeringuteks, sõltuv üksus näitab fin tehingutes</t>
  </si>
  <si>
    <t>Põllumajandus</t>
  </si>
  <si>
    <t>Ühistranspordi korraldus</t>
  </si>
  <si>
    <t>Puhkepargid ja -baasid</t>
  </si>
  <si>
    <t>Kaevandamisõiguse tasu</t>
  </si>
  <si>
    <t>Saastetasud ja keskkonnale tekitatud kahju hüvitis</t>
  </si>
  <si>
    <t xml:space="preserve">Muud eelpool nimetamata muud tegevustulud </t>
  </si>
  <si>
    <t>siin ka KOV-lt saadud laenuvahendite arvelt tehtud investeering</t>
  </si>
  <si>
    <t>Kontogrupid 1032 ja 1532 rahavoo koodiga 02.</t>
  </si>
  <si>
    <t>Kontogrupid 1032 ja 1532 rahavoo koodiga 01.</t>
  </si>
  <si>
    <t>aasta jooksul ei muutu!</t>
  </si>
  <si>
    <t>Ridu juurde teha ei tohi!</t>
  </si>
  <si>
    <t>Valemeid ei tohi üle kirjutada!</t>
  </si>
  <si>
    <t>Valemeid üle kirjutada ei tohi!</t>
  </si>
  <si>
    <t>Põhitegevuse ja investeerimistegevuse kulud valdkonniti (COFOG)* (kõik "+" märgiga)</t>
  </si>
  <si>
    <t>siia ka kap rendi või teenuste kontsessioonilepete alusel põhivara soetamine</t>
  </si>
  <si>
    <t xml:space="preserve">    sh muud võlakohustused, mis kajastuvad ka KOV bilansis</t>
  </si>
  <si>
    <t xml:space="preserve">         sh alates 2012 sõlmitud katkestamatud kasutusrendimaksed</t>
  </si>
  <si>
    <t xml:space="preserve">    sh alates 2012 katkestamatud kasutusrendimaksed (arvestusüksusesse mitte kuuluvatele üksustele)</t>
  </si>
  <si>
    <r>
      <t xml:space="preserve">          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sõlmitud katkestamatud kasutusrendimaksed </t>
    </r>
  </si>
  <si>
    <r>
      <t xml:space="preserve"> 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katkestamatud kasutusrendimaksed (arvestusüksusesse mitte kuuluvatele üksustele)</t>
    </r>
  </si>
  <si>
    <t>nt omavalitsus rendib sõltuvalt üksuselt rendipindu, mille lepingut ei saa enne 1 a tähtaega üles ütelda (nt lasteaed). Need tulud näidata siin real</t>
  </si>
  <si>
    <t>nt SA kohustused, mis on nii KOVi kui ka tütre bilansis</t>
  </si>
  <si>
    <r>
      <t xml:space="preserve">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sõlmitud katkestamatud kasutusrendimaksed </t>
    </r>
  </si>
  <si>
    <t>kohustused"+", nõuded"- " märgiga</t>
  </si>
  <si>
    <t>sh toetusfondist toimetulekutoetusteks, puudega laste hooldajatoetus, sots teenuste korraldamise toetus</t>
  </si>
  <si>
    <t>sh toetusfondist õpetajate palgad, õppevahendid, koolilõuna,ühisüritused</t>
  </si>
  <si>
    <r>
      <t>siin ei kajastata</t>
    </r>
    <r>
      <rPr>
        <sz val="10"/>
        <rFont val="Arial"/>
        <charset val="186"/>
      </rPr>
      <t xml:space="preserve"> kulusid, mis on tehtud tasandusfondi lg 1 ning toetusfondis lg 2 sisalduva väikesaarte toetuse vahendite arvelt.</t>
    </r>
  </si>
  <si>
    <t>TÄITUB ALUMISEST TABELIST, REALT millele viitab valem</t>
  </si>
  <si>
    <t>kui lisate siia tabelisse ka antavad toetused investeeringuteks (art 4502), siis tuleks selleks jagada tabeli andmed käsitsi eelarvestrateegia ridade 23/24 ja 26 vahel.</t>
  </si>
  <si>
    <t>sh hariduse invest komponent juhul, kui tehakse investeeringut, aga mitte jooksvat remonti</t>
  </si>
  <si>
    <t>kui on ainult üks arvestusüksusesse kuuluv üksus, siis siin midagi olla ei saa</t>
  </si>
  <si>
    <t>lisatud valem</t>
  </si>
  <si>
    <t>siin planeerida juba a lõpu seis</t>
  </si>
  <si>
    <t>siin prognoosida a lõpu täitmine</t>
  </si>
  <si>
    <t>nt KOV ostab tütrelt mingit teenust, nt toitlustamine vms</t>
  </si>
  <si>
    <t xml:space="preserve">Kokku artiklite ja tegevusalade võrdlus </t>
  </si>
  <si>
    <t>summad peavad võrduma</t>
  </si>
  <si>
    <t>Alusharidus (lasteaiad)</t>
  </si>
  <si>
    <t>38250, 38251</t>
  </si>
  <si>
    <t>38252, 38254</t>
  </si>
  <si>
    <t>1502</t>
  </si>
  <si>
    <t>1501</t>
  </si>
  <si>
    <t>1512</t>
  </si>
  <si>
    <t>1511</t>
  </si>
  <si>
    <t>2585</t>
  </si>
  <si>
    <t>2586</t>
  </si>
  <si>
    <t>Siin kajastatakse ka reservfond</t>
  </si>
  <si>
    <t xml:space="preserve">    sh kohustused, mille võrra võib ületada netovõlakoormuse piirmäära</t>
  </si>
  <si>
    <t xml:space="preserve">    sh kohustused, mille võrra võib ületada netovõlakoormuse piirmäära (arvestusüksuse väline)</t>
  </si>
  <si>
    <t xml:space="preserve">2018 eelarve  </t>
  </si>
  <si>
    <t>intressikulu, aktsiate ja osade soetus, antavad laenud sõltuvale üksusele ja investeeringud vallamajja</t>
  </si>
  <si>
    <t>Koolitransport</t>
  </si>
  <si>
    <t>Koolitoit</t>
  </si>
  <si>
    <t>Öömaja</t>
  </si>
  <si>
    <t>Muud hariduse abiteenused</t>
  </si>
  <si>
    <t>09602</t>
  </si>
  <si>
    <t>09609</t>
  </si>
  <si>
    <t>08234</t>
  </si>
  <si>
    <t>08235</t>
  </si>
  <si>
    <t>08236</t>
  </si>
  <si>
    <t>Strateegia vormi automaatseks</t>
  </si>
  <si>
    <t>n-1 aasta täitmiseks</t>
  </si>
  <si>
    <t>Kulud mii-nusmärgiga!!!</t>
  </si>
  <si>
    <t xml:space="preserve">kogu veeru kopeerimisel </t>
  </si>
  <si>
    <t>perioodi lõpp sisestada</t>
  </si>
  <si>
    <t>uuesti, sest muidu tuleb siia perioodi algus</t>
  </si>
  <si>
    <r>
      <t xml:space="preserve">Ainult sõltuvale üksusele!!! </t>
    </r>
    <r>
      <rPr>
        <b/>
        <sz val="10"/>
        <rFont val="Times New Roman"/>
        <family val="1"/>
        <charset val="186"/>
      </rPr>
      <t xml:space="preserve"> Teg ala 01800 all</t>
    </r>
  </si>
  <si>
    <t xml:space="preserve">Tasandusfond </t>
  </si>
  <si>
    <t xml:space="preserve">Toetusfond </t>
  </si>
  <si>
    <t>siin kajastub alates 2015. a ka teederaha</t>
  </si>
  <si>
    <t>09210-09221</t>
  </si>
  <si>
    <t>Üldhariduskoolid, sh LAK</t>
  </si>
  <si>
    <t>09222, 09223, 09300</t>
  </si>
  <si>
    <t xml:space="preserve">Siin kõik ministeeriumidelt jt saadud toetused jooksvateks kuludeks. </t>
  </si>
  <si>
    <t xml:space="preserve">Haridus </t>
  </si>
  <si>
    <t>NB! Omanikutulu, dividendid samuti siia</t>
  </si>
  <si>
    <t xml:space="preserve">2019 eelarve  </t>
  </si>
  <si>
    <t>Ei saa kunagi olla negatiivne!</t>
  </si>
  <si>
    <t xml:space="preserve">         sh  tasandusfond </t>
  </si>
  <si>
    <t xml:space="preserve">         sh  toetusfond</t>
  </si>
  <si>
    <r>
      <t xml:space="preserve">laenude võtmine, võlakirjade emiteerimine, </t>
    </r>
    <r>
      <rPr>
        <b/>
        <sz val="10"/>
        <color indexed="8"/>
        <rFont val="Times New Roman"/>
        <family val="1"/>
        <charset val="186"/>
      </rPr>
      <t>kapitalirendi</t>
    </r>
    <r>
      <rPr>
        <sz val="10"/>
        <color indexed="8"/>
        <rFont val="Times New Roman"/>
        <family val="1"/>
        <charset val="186"/>
      </rPr>
      <t xml:space="preserve">- ja faktooringukohustuste võtmine ning kohustuste võtmine teenuste </t>
    </r>
    <r>
      <rPr>
        <b/>
        <sz val="10"/>
        <color indexed="8"/>
        <rFont val="Times New Roman"/>
        <family val="1"/>
        <charset val="186"/>
      </rPr>
      <t>kontsessioonikokkulepete alusel</t>
    </r>
  </si>
  <si>
    <t>siin näidata hajaasustus koos antava omapoolse toetusega</t>
  </si>
  <si>
    <t>laenu ei saa rohkem võtta kui investeeringuid teete, st rida24+26+28+30!!!</t>
  </si>
  <si>
    <t>Ridu juurde teha ei tohi, va alumisse investeeringute tabelisse!</t>
  </si>
  <si>
    <t>intressid, dividendid</t>
  </si>
  <si>
    <t>Investeeringuobjektid* (alati "+" märgiga)</t>
  </si>
  <si>
    <t xml:space="preserve">2020 eelarve  </t>
  </si>
  <si>
    <r>
      <rPr>
        <b/>
        <sz val="10"/>
        <rFont val="Arial"/>
        <family val="2"/>
        <charset val="186"/>
      </rPr>
      <t>Teederaha siin ei näita</t>
    </r>
    <r>
      <rPr>
        <sz val="10"/>
        <rFont val="Arial"/>
        <family val="2"/>
        <charset val="186"/>
      </rPr>
      <t xml:space="preserve">, see on real 10. </t>
    </r>
  </si>
  <si>
    <t>2016 kontroll e/a aruande lehelt</t>
  </si>
  <si>
    <t>2016 täitmine</t>
  </si>
  <si>
    <t>2017 eeldatav täitmine</t>
  </si>
  <si>
    <t xml:space="preserve">2021 eelarve  </t>
  </si>
  <si>
    <t>2017 kontroll e/a aruande lehelt</t>
  </si>
  <si>
    <t xml:space="preserve">Alates 2017. a valdkonna vormi enam täita vaja ei ole ja seega ei pea siin enam täitma tegevusalasid. </t>
  </si>
  <si>
    <t xml:space="preserve">Tuleb näidata ka vastava teg ala all </t>
  </si>
  <si>
    <t>siin ka hajaasustuse veeprogramm, mis lisada valemile plussmärgiga ja alumises tabelis mitte näidata</t>
  </si>
  <si>
    <t>Põhivara soetuse kontroll</t>
  </si>
  <si>
    <t>Suuremad investeeringud nimeliselt</t>
  </si>
  <si>
    <t>teederaha, mis tuleb toetusfondi kaudu, siin topelt näidata ei tohi. Kui teete nendest vahenditest investeeringuid, siis tuleb see summa tõsta omavahendite alla.</t>
  </si>
  <si>
    <t>Kuna kaotasime ära valdkonna vormi, siis on siin toodud investeeringud valdkondade kaupa</t>
  </si>
  <si>
    <t>siin võib näidata ka art 4502 alt tehtavad investeeringud</t>
  </si>
  <si>
    <r>
      <t>Netovõlakoormuse individuaalne ülemmäär (</t>
    </r>
    <r>
      <rPr>
        <b/>
        <u/>
        <sz val="10"/>
        <rFont val="Arial"/>
        <family val="2"/>
        <charset val="186"/>
      </rPr>
      <t>%</t>
    </r>
    <r>
      <rPr>
        <b/>
        <sz val="10"/>
        <rFont val="Arial"/>
        <family val="2"/>
        <charset val="186"/>
      </rPr>
      <t>)</t>
    </r>
  </si>
  <si>
    <t>peab üldjuhul olema OK. Erinevus võib tekkida nt refinantseerimisest.</t>
  </si>
  <si>
    <r>
      <t xml:space="preserve"> 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sõlmitud katkestamatud kasutusrendimaksed</t>
    </r>
  </si>
  <si>
    <t>Sildfinantseering</t>
  </si>
  <si>
    <t>05101</t>
  </si>
  <si>
    <t>Avalike alade puhastus</t>
  </si>
  <si>
    <t>Sport</t>
  </si>
  <si>
    <t>Vaba aja (üritused) tegevused</t>
  </si>
  <si>
    <t>Rahvakultuur</t>
  </si>
  <si>
    <t>Audiovisuaal, sh kinod</t>
  </si>
  <si>
    <t>Muusika (kontsertorganisatsioonid)</t>
  </si>
  <si>
    <t>Täiskasvanute täiendkoolitus</t>
  </si>
  <si>
    <t>09510</t>
  </si>
  <si>
    <t xml:space="preserve">Noorte huviharidus ja huvitegevus </t>
  </si>
  <si>
    <t xml:space="preserve">    sh üle 1 a perioodiga mittekatkestatav kasutusrent (konto 913100), sihtfinantseerimise kohustised (konto 253550), saadud ettemaksed (kontogrupp 2038)</t>
  </si>
  <si>
    <t>Nõuete ja kohustuste saldode muutus (+/-)</t>
  </si>
  <si>
    <t>NÕUETE JA KOHUSTUSTE SALDODE MUUTUS (+/-)</t>
  </si>
  <si>
    <t xml:space="preserve">   sh nõuete muutus (- suurenemine/ + vähenemine)</t>
  </si>
  <si>
    <t xml:space="preserve">   Kohustiste võtmine (+)</t>
  </si>
  <si>
    <t xml:space="preserve">   Kohustiste tasumine (-)</t>
  </si>
  <si>
    <t>Nõuete ja kohustiste saldode muutus kokku (+ /-)</t>
  </si>
  <si>
    <t xml:space="preserve">   sh kohustiste muutus (+ suurenemine/ - vähenemine)</t>
  </si>
  <si>
    <t xml:space="preserve">    sh kohustised, mille võrra võib ületada netovõlakoormuse piirmäära</t>
  </si>
  <si>
    <t>Võlakohustised kokku aasta lõpu seisuga</t>
  </si>
  <si>
    <t>Kohustiste võtmise kontroll</t>
  </si>
  <si>
    <t>Ei saa rohkem suunata kui reale 41 eelmisel aastal jääb.</t>
  </si>
  <si>
    <t>nt eelmisel aastal saamata jäänud PK meetme raha</t>
  </si>
  <si>
    <t>kuni 2024. lõpuni kas 10-kordne põhitegevuse tulem või 80% põhitegevuse tuludest, kumb on suurem, kuid mitte rohkem kui 100%. Edaspidi hakkab vähenema 5% võrra.</t>
  </si>
  <si>
    <t>kui saadi nt katuseraha, siis võtta ülesse kohustisena riigi ees plussiga, järgmisel aastal tuleb seda vähendada miinusega</t>
  </si>
  <si>
    <r>
      <t>Siin on joosva aasta kulu, real 42 kogusumma (</t>
    </r>
    <r>
      <rPr>
        <b/>
        <u/>
        <sz val="10"/>
        <rFont val="Arial"/>
        <family val="2"/>
        <charset val="186"/>
      </rPr>
      <t>konto 913110</t>
    </r>
    <r>
      <rPr>
        <b/>
        <sz val="10"/>
        <rFont val="Arial"/>
        <family val="2"/>
        <charset val="186"/>
      </rPr>
      <t>)</t>
    </r>
  </si>
  <si>
    <t>2026 eelarve</t>
  </si>
  <si>
    <t>2027 eelarve</t>
  </si>
  <si>
    <t>2028 eelarve</t>
  </si>
  <si>
    <t>trahvid ja muud eespool nimetamata tegevustulud  3818</t>
  </si>
  <si>
    <t>2024 täitmine</t>
  </si>
  <si>
    <t>2025 eeldatav täitmine</t>
  </si>
  <si>
    <t>2029 eelarve</t>
  </si>
  <si>
    <t xml:space="preserve">2024 ja 2025 täituvad automaatselt eelarvearuande lehelt!!! </t>
  </si>
  <si>
    <t xml:space="preserve"> 2024. tekkepõhine täitmine</t>
  </si>
  <si>
    <t>1:1 kopeeritav 2024 e/a aruandest</t>
  </si>
  <si>
    <t>2025 .a eeldatav täitmine</t>
  </si>
  <si>
    <t>PT tulemi lubatava väärtuse kontroll</t>
  </si>
  <si>
    <t>PT tulem peab katma vähemalt intressikulu</t>
  </si>
  <si>
    <t>Alates 2026 peab PT tulem katma vähemalt intressikulu!</t>
  </si>
  <si>
    <t>Abja Muuseumi fassaaditööd</t>
  </si>
  <si>
    <t>Karksi Ordulinnus</t>
  </si>
  <si>
    <t>Karksi-Nuia Kultuurikeskus</t>
  </si>
  <si>
    <t>Karksi-Nuia lasteaed</t>
  </si>
  <si>
    <t>Kitzbergi nimeline Gümnaasium</t>
  </si>
  <si>
    <t>Maanteetransport</t>
  </si>
  <si>
    <t>Mõisaküla Lasteaed</t>
  </si>
  <si>
    <t>projekt Rohelised Rööpad 2024-2026</t>
  </si>
  <si>
    <t>Üldmajanduslikud arendusprojektid</t>
  </si>
  <si>
    <t>Kokku toetuse arvelt</t>
  </si>
  <si>
    <t>Muude vahendite arvelt</t>
  </si>
  <si>
    <t xml:space="preserve">KOKKU   </t>
  </si>
  <si>
    <t>Abja Gümnaasiumi renoveerimine</t>
  </si>
  <si>
    <t>Jäätmejaama projekteerimineja ehitus</t>
  </si>
  <si>
    <t>SA Abja Haigla</t>
  </si>
  <si>
    <t>laenukulutused kokku (intress+ põhiosa)</t>
  </si>
  <si>
    <t xml:space="preserve">Ordulinnus </t>
  </si>
  <si>
    <t>Spordiraja hooldusmasin</t>
  </si>
  <si>
    <t>kas ikka kajastuvad KOV bilansis?</t>
  </si>
  <si>
    <t>muutsin valemi, sest alumise rea kohustused olid välja jäänud</t>
  </si>
  <si>
    <t>Ikka kajastuvad, strarteegis real 29, tagasimaksed lõpevad 2025</t>
  </si>
  <si>
    <t>Mulgi Vallavalitsus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</si>
</sst>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63">
    <font>
      <sz val="10"/>
      <name val="Arial"/>
      <charset val="186"/>
    </font>
    <font>
      <sz val="10"/>
      <name val="Arial"/>
      <charset val="186"/>
    </font>
    <font>
      <b/>
      <sz val="10"/>
      <name val="Arial"/>
      <family val="2"/>
      <charset val="186"/>
    </font>
    <font>
      <b/>
      <sz val="10"/>
      <name val="Arial"/>
      <family val="2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  <charset val="186"/>
    </font>
    <font>
      <sz val="8"/>
      <color indexed="8"/>
      <name val="Arial"/>
      <family val="2"/>
      <charset val="186"/>
    </font>
    <font>
      <i/>
      <sz val="8"/>
      <name val="Arial"/>
      <family val="2"/>
      <charset val="186"/>
    </font>
    <font>
      <b/>
      <sz val="10"/>
      <color indexed="10"/>
      <name val="Arial"/>
      <family val="2"/>
      <charset val="186"/>
    </font>
    <font>
      <sz val="8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indexed="57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0"/>
      <color indexed="57"/>
      <name val="Times New Roman"/>
      <family val="1"/>
      <charset val="186"/>
    </font>
    <font>
      <sz val="8"/>
      <name val="Times New Roman"/>
      <family val="1"/>
      <charset val="186"/>
    </font>
    <font>
      <sz val="10"/>
      <color indexed="10"/>
      <name val="Arial"/>
      <family val="2"/>
    </font>
    <font>
      <sz val="8"/>
      <name val="Arial"/>
      <family val="2"/>
      <charset val="186"/>
    </font>
    <font>
      <b/>
      <sz val="10"/>
      <name val="Times New Roman"/>
      <family val="1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b/>
      <i/>
      <sz val="10"/>
      <name val="Arial"/>
      <family val="2"/>
      <charset val="186"/>
    </font>
    <font>
      <sz val="8"/>
      <name val="Times New Roman"/>
      <family val="1"/>
    </font>
    <font>
      <b/>
      <sz val="8"/>
      <color indexed="8"/>
      <name val="Arial"/>
      <family val="2"/>
      <charset val="186"/>
    </font>
    <font>
      <b/>
      <sz val="8"/>
      <name val="Times New Roman"/>
      <family val="1"/>
      <charset val="186"/>
    </font>
    <font>
      <b/>
      <u/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8"/>
      <name val="Arial"/>
      <family val="2"/>
      <charset val="186"/>
    </font>
    <font>
      <sz val="10"/>
      <color indexed="10"/>
      <name val="Arial"/>
      <family val="2"/>
      <charset val="186"/>
    </font>
    <font>
      <b/>
      <u/>
      <sz val="10"/>
      <name val="Times New Roman"/>
      <family val="1"/>
      <charset val="186"/>
    </font>
    <font>
      <b/>
      <i/>
      <sz val="8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"/>
      <name val="Arial"/>
      <family val="2"/>
      <charset val="186"/>
    </font>
    <font>
      <b/>
      <sz val="9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  <charset val="186"/>
    </font>
    <font>
      <b/>
      <sz val="8"/>
      <color theme="0"/>
      <name val="Times New Roman"/>
      <family val="1"/>
      <charset val="186"/>
    </font>
    <font>
      <b/>
      <sz val="10"/>
      <color theme="0"/>
      <name val="Arial"/>
      <family val="2"/>
      <charset val="186"/>
    </font>
    <font>
      <sz val="10"/>
      <color theme="0"/>
      <name val="Arial"/>
      <family val="2"/>
      <charset val="186"/>
    </font>
    <font>
      <sz val="8"/>
      <color theme="0"/>
      <name val="Times New Roman"/>
      <family val="1"/>
      <charset val="186"/>
    </font>
    <font>
      <sz val="10"/>
      <color theme="0"/>
      <name val="Times New Roman"/>
      <family val="1"/>
      <charset val="186"/>
    </font>
    <font>
      <sz val="8"/>
      <color rgb="FFFF0000"/>
      <name val="Arial"/>
      <family val="2"/>
      <charset val="186"/>
    </font>
    <font>
      <sz val="10"/>
      <color theme="1"/>
      <name val="Arial1"/>
      <charset val="186"/>
    </font>
    <font>
      <sz val="10"/>
      <color rgb="FFFF0000"/>
      <name val="Arial"/>
      <family val="2"/>
      <charset val="186"/>
    </font>
    <font>
      <b/>
      <sz val="12"/>
      <color rgb="FF512B2B"/>
      <name val="Arial"/>
      <family val="2"/>
    </font>
    <font>
      <sz val="11"/>
      <color rgb="FF512B2B"/>
      <name val="Arial"/>
      <family val="2"/>
    </font>
    <font>
      <b/>
      <sz val="11"/>
      <color rgb="FF512B2B"/>
      <name val="Arial"/>
      <family val="2"/>
    </font>
    <font>
      <sz val="10"/>
      <color rgb="FFFB4F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FF5F00"/>
      </bottom>
      <diagonal/>
    </border>
    <border>
      <left/>
      <right/>
      <top style="medium">
        <color rgb="FFEBE7E2"/>
      </top>
      <bottom/>
      <diagonal/>
    </border>
  </borders>
  <cellStyleXfs count="6">
    <xf numFmtId="0" fontId="0" fillId="0" borderId="0"/>
    <xf numFmtId="0" fontId="5" fillId="0" borderId="0"/>
    <xf numFmtId="0" fontId="8" fillId="0" borderId="0"/>
    <xf numFmtId="0" fontId="16" fillId="0" borderId="0"/>
    <xf numFmtId="9" fontId="1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491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10" fontId="6" fillId="0" borderId="0" xfId="0" applyNumberFormat="1" applyFont="1" applyAlignment="1">
      <alignment wrapText="1"/>
    </xf>
    <xf numFmtId="0" fontId="5" fillId="0" borderId="0" xfId="0" applyFont="1"/>
    <xf numFmtId="3" fontId="0" fillId="0" borderId="0" xfId="0" applyNumberFormat="1"/>
    <xf numFmtId="0" fontId="6" fillId="0" borderId="0" xfId="0" applyFont="1"/>
    <xf numFmtId="0" fontId="2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49" fontId="13" fillId="0" borderId="2" xfId="0" applyNumberFormat="1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4" fillId="0" borderId="2" xfId="2" applyFont="1" applyBorder="1"/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2" fillId="0" borderId="7" xfId="0" applyFont="1" applyBorder="1" applyAlignment="1">
      <alignment wrapText="1"/>
    </xf>
    <xf numFmtId="10" fontId="6" fillId="0" borderId="8" xfId="0" applyNumberFormat="1" applyFont="1" applyBorder="1" applyAlignment="1">
      <alignment wrapText="1"/>
    </xf>
    <xf numFmtId="3" fontId="2" fillId="3" borderId="9" xfId="0" applyNumberFormat="1" applyFont="1" applyFill="1" applyBorder="1" applyAlignment="1">
      <alignment wrapText="1"/>
    </xf>
    <xf numFmtId="3" fontId="2" fillId="3" borderId="10" xfId="0" applyNumberFormat="1" applyFont="1" applyFill="1" applyBorder="1" applyAlignment="1">
      <alignment wrapText="1"/>
    </xf>
    <xf numFmtId="3" fontId="6" fillId="3" borderId="9" xfId="0" applyNumberFormat="1" applyFont="1" applyFill="1" applyBorder="1" applyAlignment="1">
      <alignment wrapText="1"/>
    </xf>
    <xf numFmtId="0" fontId="0" fillId="3" borderId="9" xfId="0" applyFill="1" applyBorder="1"/>
    <xf numFmtId="0" fontId="5" fillId="3" borderId="10" xfId="0" applyFont="1" applyFill="1" applyBorder="1"/>
    <xf numFmtId="3" fontId="3" fillId="3" borderId="9" xfId="0" applyNumberFormat="1" applyFont="1" applyFill="1" applyBorder="1" applyAlignment="1">
      <alignment wrapText="1"/>
    </xf>
    <xf numFmtId="3" fontId="3" fillId="3" borderId="9" xfId="0" applyNumberFormat="1" applyFont="1" applyFill="1" applyBorder="1"/>
    <xf numFmtId="3" fontId="2" fillId="3" borderId="10" xfId="0" applyNumberFormat="1" applyFont="1" applyFill="1" applyBorder="1"/>
    <xf numFmtId="3" fontId="6" fillId="3" borderId="10" xfId="0" applyNumberFormat="1" applyFont="1" applyFill="1" applyBorder="1" applyAlignment="1">
      <alignment wrapText="1"/>
    </xf>
    <xf numFmtId="165" fontId="6" fillId="3" borderId="9" xfId="0" applyNumberFormat="1" applyFont="1" applyFill="1" applyBorder="1" applyAlignment="1">
      <alignment wrapText="1"/>
    </xf>
    <xf numFmtId="165" fontId="5" fillId="3" borderId="10" xfId="0" applyNumberFormat="1" applyFont="1" applyFill="1" applyBorder="1" applyAlignment="1">
      <alignment wrapText="1"/>
    </xf>
    <xf numFmtId="3" fontId="5" fillId="3" borderId="9" xfId="0" applyNumberFormat="1" applyFont="1" applyFill="1" applyBorder="1" applyAlignment="1">
      <alignment wrapText="1"/>
    </xf>
    <xf numFmtId="3" fontId="5" fillId="3" borderId="10" xfId="0" applyNumberFormat="1" applyFont="1" applyFill="1" applyBorder="1" applyAlignment="1">
      <alignment wrapText="1"/>
    </xf>
    <xf numFmtId="165" fontId="5" fillId="3" borderId="9" xfId="0" applyNumberFormat="1" applyFont="1" applyFill="1" applyBorder="1" applyAlignment="1">
      <alignment wrapText="1"/>
    </xf>
    <xf numFmtId="3" fontId="5" fillId="3" borderId="11" xfId="0" applyNumberFormat="1" applyFont="1" applyFill="1" applyBorder="1" applyAlignment="1">
      <alignment wrapText="1"/>
    </xf>
    <xf numFmtId="3" fontId="5" fillId="3" borderId="12" xfId="0" applyNumberFormat="1" applyFont="1" applyFill="1" applyBorder="1" applyAlignment="1">
      <alignment wrapText="1"/>
    </xf>
    <xf numFmtId="3" fontId="6" fillId="3" borderId="8" xfId="0" applyNumberFormat="1" applyFont="1" applyFill="1" applyBorder="1" applyAlignment="1">
      <alignment wrapText="1"/>
    </xf>
    <xf numFmtId="3" fontId="3" fillId="3" borderId="5" xfId="0" applyNumberFormat="1" applyFont="1" applyFill="1" applyBorder="1" applyAlignment="1">
      <alignment horizontal="right" wrapText="1"/>
    </xf>
    <xf numFmtId="3" fontId="3" fillId="3" borderId="6" xfId="0" applyNumberFormat="1" applyFont="1" applyFill="1" applyBorder="1" applyAlignment="1">
      <alignment horizontal="right" wrapText="1"/>
    </xf>
    <xf numFmtId="3" fontId="3" fillId="3" borderId="10" xfId="0" applyNumberFormat="1" applyFont="1" applyFill="1" applyBorder="1" applyAlignment="1">
      <alignment wrapText="1"/>
    </xf>
    <xf numFmtId="3" fontId="2" fillId="3" borderId="8" xfId="0" applyNumberFormat="1" applyFont="1" applyFill="1" applyBorder="1" applyAlignment="1">
      <alignment wrapText="1"/>
    </xf>
    <xf numFmtId="3" fontId="3" fillId="3" borderId="9" xfId="0" applyNumberFormat="1" applyFont="1" applyFill="1" applyBorder="1" applyAlignment="1">
      <alignment horizontal="right" wrapText="1"/>
    </xf>
    <xf numFmtId="3" fontId="3" fillId="3" borderId="10" xfId="0" applyNumberFormat="1" applyFont="1" applyFill="1" applyBorder="1" applyAlignment="1">
      <alignment horizontal="right" wrapText="1"/>
    </xf>
    <xf numFmtId="3" fontId="5" fillId="0" borderId="9" xfId="0" applyNumberFormat="1" applyFont="1" applyBorder="1" applyAlignment="1">
      <alignment wrapText="1"/>
    </xf>
    <xf numFmtId="4" fontId="16" fillId="0" borderId="0" xfId="1" applyNumberFormat="1" applyFont="1"/>
    <xf numFmtId="0" fontId="16" fillId="0" borderId="0" xfId="1" applyFont="1"/>
    <xf numFmtId="49" fontId="17" fillId="0" borderId="0" xfId="1" applyNumberFormat="1" applyFont="1"/>
    <xf numFmtId="0" fontId="18" fillId="0" borderId="0" xfId="3" applyFont="1"/>
    <xf numFmtId="4" fontId="19" fillId="0" borderId="13" xfId="3" applyNumberFormat="1" applyFont="1" applyBorder="1" applyAlignment="1" applyProtection="1">
      <alignment wrapText="1"/>
      <protection locked="0"/>
    </xf>
    <xf numFmtId="0" fontId="20" fillId="0" borderId="14" xfId="3" applyFont="1" applyBorder="1"/>
    <xf numFmtId="0" fontId="21" fillId="0" borderId="15" xfId="1" applyFont="1" applyBorder="1"/>
    <xf numFmtId="0" fontId="21" fillId="0" borderId="15" xfId="3" applyFont="1" applyBorder="1"/>
    <xf numFmtId="0" fontId="18" fillId="0" borderId="15" xfId="3" applyFont="1" applyBorder="1"/>
    <xf numFmtId="0" fontId="3" fillId="2" borderId="16" xfId="0" applyFont="1" applyFill="1" applyBorder="1" applyAlignment="1">
      <alignment horizontal="center" wrapText="1"/>
    </xf>
    <xf numFmtId="0" fontId="5" fillId="0" borderId="2" xfId="3" applyFont="1" applyBorder="1"/>
    <xf numFmtId="3" fontId="5" fillId="0" borderId="10" xfId="0" applyNumberFormat="1" applyFont="1" applyBorder="1" applyAlignment="1">
      <alignment wrapText="1"/>
    </xf>
    <xf numFmtId="0" fontId="2" fillId="0" borderId="2" xfId="3" applyFont="1" applyBorder="1"/>
    <xf numFmtId="0" fontId="5" fillId="0" borderId="7" xfId="3" applyFont="1" applyBorder="1"/>
    <xf numFmtId="0" fontId="4" fillId="0" borderId="17" xfId="0" applyFont="1" applyBorder="1" applyAlignment="1">
      <alignment horizontal="left" wrapText="1"/>
    </xf>
    <xf numFmtId="3" fontId="24" fillId="0" borderId="0" xfId="0" applyNumberFormat="1" applyFont="1" applyAlignment="1">
      <alignment wrapText="1"/>
    </xf>
    <xf numFmtId="0" fontId="24" fillId="0" borderId="0" xfId="0" applyFont="1" applyAlignment="1">
      <alignment wrapText="1"/>
    </xf>
    <xf numFmtId="0" fontId="18" fillId="0" borderId="18" xfId="3" applyFont="1" applyBorder="1"/>
    <xf numFmtId="0" fontId="20" fillId="0" borderId="0" xfId="3" applyFont="1" applyProtection="1">
      <protection locked="0"/>
    </xf>
    <xf numFmtId="0" fontId="5" fillId="0" borderId="9" xfId="0" applyFont="1" applyBorder="1" applyAlignment="1">
      <alignment wrapText="1"/>
    </xf>
    <xf numFmtId="0" fontId="3" fillId="2" borderId="16" xfId="0" applyFont="1" applyFill="1" applyBorder="1" applyAlignment="1">
      <alignment horizontal="left" wrapText="1"/>
    </xf>
    <xf numFmtId="0" fontId="13" fillId="0" borderId="2" xfId="0" applyFont="1" applyBorder="1" applyAlignment="1">
      <alignment wrapText="1"/>
    </xf>
    <xf numFmtId="0" fontId="8" fillId="0" borderId="0" xfId="3" applyFont="1" applyProtection="1">
      <protection locked="0"/>
    </xf>
    <xf numFmtId="0" fontId="8" fillId="0" borderId="18" xfId="3" applyFont="1" applyBorder="1" applyProtection="1">
      <protection locked="0"/>
    </xf>
    <xf numFmtId="0" fontId="8" fillId="0" borderId="15" xfId="3" applyFont="1" applyBorder="1" applyProtection="1">
      <protection locked="0"/>
    </xf>
    <xf numFmtId="0" fontId="8" fillId="0" borderId="14" xfId="3" applyFont="1" applyBorder="1" applyProtection="1">
      <protection locked="0"/>
    </xf>
    <xf numFmtId="0" fontId="8" fillId="0" borderId="0" xfId="3" applyFont="1"/>
    <xf numFmtId="0" fontId="8" fillId="0" borderId="0" xfId="1" applyFont="1"/>
    <xf numFmtId="0" fontId="8" fillId="0" borderId="15" xfId="3" applyFont="1" applyBorder="1"/>
    <xf numFmtId="0" fontId="8" fillId="0" borderId="15" xfId="1" applyFont="1" applyBorder="1"/>
    <xf numFmtId="0" fontId="8" fillId="0" borderId="18" xfId="3" applyFont="1" applyBorder="1"/>
    <xf numFmtId="0" fontId="8" fillId="0" borderId="0" xfId="1" applyFont="1" applyAlignment="1">
      <alignment horizontal="left"/>
    </xf>
    <xf numFmtId="0" fontId="8" fillId="0" borderId="14" xfId="1" applyFont="1" applyBorder="1"/>
    <xf numFmtId="0" fontId="8" fillId="4" borderId="14" xfId="1" applyFont="1" applyFill="1" applyBorder="1"/>
    <xf numFmtId="164" fontId="8" fillId="0" borderId="18" xfId="3" applyNumberFormat="1" applyFont="1" applyBorder="1"/>
    <xf numFmtId="164" fontId="8" fillId="0" borderId="15" xfId="3" applyNumberFormat="1" applyFont="1" applyBorder="1"/>
    <xf numFmtId="49" fontId="8" fillId="0" borderId="0" xfId="1" applyNumberFormat="1" applyFont="1"/>
    <xf numFmtId="3" fontId="5" fillId="4" borderId="8" xfId="0" applyNumberFormat="1" applyFont="1" applyFill="1" applyBorder="1" applyAlignment="1">
      <alignment wrapText="1"/>
    </xf>
    <xf numFmtId="3" fontId="6" fillId="4" borderId="8" xfId="0" applyNumberFormat="1" applyFont="1" applyFill="1" applyBorder="1" applyAlignment="1">
      <alignment wrapText="1"/>
    </xf>
    <xf numFmtId="3" fontId="6" fillId="4" borderId="19" xfId="0" applyNumberFormat="1" applyFont="1" applyFill="1" applyBorder="1" applyAlignment="1">
      <alignment wrapText="1"/>
    </xf>
    <xf numFmtId="3" fontId="6" fillId="4" borderId="20" xfId="0" applyNumberFormat="1" applyFont="1" applyFill="1" applyBorder="1" applyAlignment="1">
      <alignment wrapText="1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5" xfId="3" applyFont="1" applyBorder="1" applyAlignment="1" applyProtection="1">
      <alignment horizontal="left"/>
      <protection locked="0"/>
    </xf>
    <xf numFmtId="0" fontId="8" fillId="0" borderId="21" xfId="1" applyFont="1" applyBorder="1" applyAlignment="1">
      <alignment horizontal="left"/>
    </xf>
    <xf numFmtId="0" fontId="8" fillId="0" borderId="18" xfId="3" applyFont="1" applyBorder="1" applyAlignment="1">
      <alignment horizontal="left"/>
    </xf>
    <xf numFmtId="0" fontId="8" fillId="0" borderId="0" xfId="3" applyFont="1" applyAlignment="1">
      <alignment horizontal="left"/>
    </xf>
    <xf numFmtId="0" fontId="8" fillId="0" borderId="22" xfId="1" applyFont="1" applyBorder="1" applyAlignment="1">
      <alignment horizontal="left"/>
    </xf>
    <xf numFmtId="0" fontId="8" fillId="0" borderId="15" xfId="3" applyFont="1" applyBorder="1" applyAlignment="1">
      <alignment horizontal="left"/>
    </xf>
    <xf numFmtId="0" fontId="8" fillId="0" borderId="3" xfId="1" applyFont="1" applyBorder="1" applyAlignment="1">
      <alignment horizontal="left"/>
    </xf>
    <xf numFmtId="0" fontId="18" fillId="0" borderId="15" xfId="3" applyFont="1" applyBorder="1" applyAlignment="1">
      <alignment horizontal="left"/>
    </xf>
    <xf numFmtId="49" fontId="8" fillId="0" borderId="18" xfId="3" applyNumberFormat="1" applyFont="1" applyBorder="1" applyAlignment="1">
      <alignment horizontal="left"/>
    </xf>
    <xf numFmtId="49" fontId="8" fillId="0" borderId="15" xfId="3" applyNumberFormat="1" applyFont="1" applyBorder="1" applyAlignment="1">
      <alignment horizontal="left"/>
    </xf>
    <xf numFmtId="49" fontId="26" fillId="0" borderId="21" xfId="2" applyNumberFormat="1" applyFont="1" applyBorder="1" applyAlignment="1">
      <alignment horizontal="left"/>
    </xf>
    <xf numFmtId="49" fontId="10" fillId="0" borderId="3" xfId="2" applyNumberFormat="1" applyFont="1" applyBorder="1" applyAlignment="1">
      <alignment horizontal="left"/>
    </xf>
    <xf numFmtId="0" fontId="10" fillId="0" borderId="3" xfId="2" applyFont="1" applyBorder="1" applyAlignment="1">
      <alignment horizontal="left"/>
    </xf>
    <xf numFmtId="0" fontId="10" fillId="0" borderId="22" xfId="2" applyFont="1" applyBorder="1" applyAlignment="1">
      <alignment horizontal="left"/>
    </xf>
    <xf numFmtId="49" fontId="10" fillId="0" borderId="22" xfId="2" applyNumberFormat="1" applyFont="1" applyBorder="1" applyAlignment="1">
      <alignment horizontal="left"/>
    </xf>
    <xf numFmtId="0" fontId="8" fillId="4" borderId="21" xfId="1" applyFont="1" applyFill="1" applyBorder="1" applyAlignment="1">
      <alignment horizontal="left"/>
    </xf>
    <xf numFmtId="49" fontId="8" fillId="0" borderId="0" xfId="1" applyNumberFormat="1" applyFont="1" applyAlignment="1">
      <alignment horizontal="left"/>
    </xf>
    <xf numFmtId="0" fontId="8" fillId="0" borderId="14" xfId="3" applyFont="1" applyBorder="1" applyAlignment="1" applyProtection="1">
      <alignment horizontal="left"/>
      <protection locked="0"/>
    </xf>
    <xf numFmtId="0" fontId="20" fillId="0" borderId="14" xfId="3" applyFont="1" applyBorder="1" applyAlignment="1">
      <alignment horizontal="left"/>
    </xf>
    <xf numFmtId="0" fontId="18" fillId="0" borderId="0" xfId="3" applyFont="1" applyAlignment="1">
      <alignment horizontal="left"/>
    </xf>
    <xf numFmtId="0" fontId="8" fillId="4" borderId="14" xfId="3" applyFont="1" applyFill="1" applyBorder="1" applyAlignment="1">
      <alignment horizontal="left"/>
    </xf>
    <xf numFmtId="0" fontId="29" fillId="0" borderId="23" xfId="0" applyFont="1" applyBorder="1"/>
    <xf numFmtId="0" fontId="8" fillId="0" borderId="0" xfId="0" applyFont="1"/>
    <xf numFmtId="0" fontId="20" fillId="0" borderId="0" xfId="3" applyFont="1"/>
    <xf numFmtId="0" fontId="18" fillId="0" borderId="0" xfId="0" applyFont="1"/>
    <xf numFmtId="0" fontId="3" fillId="2" borderId="24" xfId="0" applyFont="1" applyFill="1" applyBorder="1" applyAlignment="1">
      <alignment horizontal="center" wrapText="1"/>
    </xf>
    <xf numFmtId="0" fontId="30" fillId="0" borderId="0" xfId="0" applyFont="1"/>
    <xf numFmtId="0" fontId="2" fillId="5" borderId="2" xfId="0" applyFont="1" applyFill="1" applyBorder="1" applyAlignment="1">
      <alignment wrapText="1"/>
    </xf>
    <xf numFmtId="0" fontId="20" fillId="6" borderId="14" xfId="3" applyFont="1" applyFill="1" applyBorder="1" applyAlignment="1">
      <alignment horizontal="left"/>
    </xf>
    <xf numFmtId="0" fontId="20" fillId="6" borderId="18" xfId="3" applyFont="1" applyFill="1" applyBorder="1"/>
    <xf numFmtId="0" fontId="20" fillId="6" borderId="15" xfId="3" applyFont="1" applyFill="1" applyBorder="1" applyAlignment="1">
      <alignment horizontal="left"/>
    </xf>
    <xf numFmtId="0" fontId="20" fillId="6" borderId="15" xfId="3" applyFont="1" applyFill="1" applyBorder="1"/>
    <xf numFmtId="0" fontId="20" fillId="6" borderId="14" xfId="1" applyFont="1" applyFill="1" applyBorder="1" applyAlignment="1">
      <alignment horizontal="left"/>
    </xf>
    <xf numFmtId="0" fontId="8" fillId="6" borderId="14" xfId="1" applyFont="1" applyFill="1" applyBorder="1"/>
    <xf numFmtId="0" fontId="8" fillId="6" borderId="14" xfId="3" applyFont="1" applyFill="1" applyBorder="1"/>
    <xf numFmtId="0" fontId="20" fillId="0" borderId="0" xfId="1" applyFont="1"/>
    <xf numFmtId="4" fontId="8" fillId="0" borderId="0" xfId="1" applyNumberFormat="1" applyFont="1"/>
    <xf numFmtId="0" fontId="20" fillId="0" borderId="0" xfId="1" applyFont="1" applyAlignment="1">
      <alignment horizontal="left"/>
    </xf>
    <xf numFmtId="0" fontId="20" fillId="7" borderId="15" xfId="1" applyFont="1" applyFill="1" applyBorder="1" applyAlignment="1">
      <alignment horizontal="left"/>
    </xf>
    <xf numFmtId="0" fontId="8" fillId="7" borderId="15" xfId="1" applyFont="1" applyFill="1" applyBorder="1"/>
    <xf numFmtId="0" fontId="20" fillId="7" borderId="14" xfId="3" applyFont="1" applyFill="1" applyBorder="1" applyAlignment="1">
      <alignment horizontal="left"/>
    </xf>
    <xf numFmtId="0" fontId="8" fillId="7" borderId="14" xfId="3" applyFont="1" applyFill="1" applyBorder="1"/>
    <xf numFmtId="3" fontId="3" fillId="7" borderId="8" xfId="0" applyNumberFormat="1" applyFont="1" applyFill="1" applyBorder="1" applyAlignment="1">
      <alignment wrapText="1"/>
    </xf>
    <xf numFmtId="0" fontId="20" fillId="0" borderId="0" xfId="1" applyFont="1" applyProtection="1">
      <protection locked="0"/>
    </xf>
    <xf numFmtId="0" fontId="20" fillId="3" borderId="15" xfId="1" applyFont="1" applyFill="1" applyBorder="1" applyAlignment="1">
      <alignment horizontal="left"/>
    </xf>
    <xf numFmtId="0" fontId="20" fillId="3" borderId="14" xfId="3" applyFont="1" applyFill="1" applyBorder="1"/>
    <xf numFmtId="0" fontId="20" fillId="3" borderId="14" xfId="3" applyFont="1" applyFill="1" applyBorder="1" applyAlignment="1">
      <alignment horizontal="left"/>
    </xf>
    <xf numFmtId="0" fontId="20" fillId="3" borderId="15" xfId="3" applyFont="1" applyFill="1" applyBorder="1" applyAlignment="1">
      <alignment horizontal="left"/>
    </xf>
    <xf numFmtId="0" fontId="20" fillId="3" borderId="15" xfId="3" applyFont="1" applyFill="1" applyBorder="1"/>
    <xf numFmtId="0" fontId="8" fillId="3" borderId="0" xfId="3" applyFont="1" applyFill="1"/>
    <xf numFmtId="0" fontId="8" fillId="3" borderId="0" xfId="1" applyFont="1" applyFill="1" applyAlignment="1">
      <alignment horizontal="left"/>
    </xf>
    <xf numFmtId="0" fontId="8" fillId="3" borderId="15" xfId="3" applyFont="1" applyFill="1" applyBorder="1"/>
    <xf numFmtId="0" fontId="8" fillId="3" borderId="0" xfId="3" applyFont="1" applyFill="1" applyAlignment="1">
      <alignment horizontal="left"/>
    </xf>
    <xf numFmtId="0" fontId="8" fillId="3" borderId="15" xfId="3" applyFont="1" applyFill="1" applyBorder="1" applyAlignment="1">
      <alignment horizontal="left"/>
    </xf>
    <xf numFmtId="0" fontId="8" fillId="0" borderId="0" xfId="1" applyFont="1" applyProtection="1">
      <protection locked="0"/>
    </xf>
    <xf numFmtId="0" fontId="16" fillId="0" borderId="0" xfId="0" applyFont="1"/>
    <xf numFmtId="0" fontId="20" fillId="0" borderId="0" xfId="0" applyFont="1"/>
    <xf numFmtId="0" fontId="16" fillId="0" borderId="0" xfId="3"/>
    <xf numFmtId="0" fontId="16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14" fillId="0" borderId="7" xfId="0" applyFont="1" applyBorder="1" applyAlignment="1">
      <alignment wrapText="1"/>
    </xf>
    <xf numFmtId="3" fontId="14" fillId="3" borderId="11" xfId="0" applyNumberFormat="1" applyFont="1" applyFill="1" applyBorder="1" applyAlignment="1">
      <alignment wrapText="1"/>
    </xf>
    <xf numFmtId="3" fontId="14" fillId="3" borderId="12" xfId="0" applyNumberFormat="1" applyFont="1" applyFill="1" applyBorder="1" applyAlignment="1">
      <alignment wrapText="1"/>
    </xf>
    <xf numFmtId="0" fontId="3" fillId="0" borderId="2" xfId="0" applyFont="1" applyBorder="1"/>
    <xf numFmtId="3" fontId="6" fillId="7" borderId="8" xfId="0" applyNumberFormat="1" applyFont="1" applyFill="1" applyBorder="1" applyAlignment="1">
      <alignment wrapText="1"/>
    </xf>
    <xf numFmtId="165" fontId="9" fillId="3" borderId="8" xfId="0" applyNumberFormat="1" applyFont="1" applyFill="1" applyBorder="1" applyAlignment="1">
      <alignment wrapText="1"/>
    </xf>
    <xf numFmtId="165" fontId="9" fillId="3" borderId="9" xfId="0" applyNumberFormat="1" applyFont="1" applyFill="1" applyBorder="1" applyAlignment="1">
      <alignment wrapText="1"/>
    </xf>
    <xf numFmtId="165" fontId="9" fillId="3" borderId="10" xfId="0" applyNumberFormat="1" applyFont="1" applyFill="1" applyBorder="1" applyAlignment="1">
      <alignment wrapText="1"/>
    </xf>
    <xf numFmtId="3" fontId="4" fillId="0" borderId="9" xfId="0" applyNumberFormat="1" applyFont="1" applyBorder="1" applyAlignment="1">
      <alignment horizontal="center" wrapText="1"/>
    </xf>
    <xf numFmtId="9" fontId="4" fillId="0" borderId="9" xfId="0" applyNumberFormat="1" applyFont="1" applyBorder="1" applyAlignment="1">
      <alignment wrapText="1"/>
    </xf>
    <xf numFmtId="4" fontId="4" fillId="0" borderId="9" xfId="0" applyNumberFormat="1" applyFont="1" applyBorder="1" applyAlignment="1">
      <alignment wrapText="1"/>
    </xf>
    <xf numFmtId="3" fontId="3" fillId="3" borderId="8" xfId="0" applyNumberFormat="1" applyFont="1" applyFill="1" applyBorder="1" applyAlignment="1">
      <alignment wrapText="1"/>
    </xf>
    <xf numFmtId="0" fontId="9" fillId="0" borderId="25" xfId="0" applyFont="1" applyBorder="1" applyAlignment="1">
      <alignment horizontal="left" vertical="center"/>
    </xf>
    <xf numFmtId="3" fontId="3" fillId="0" borderId="26" xfId="0" applyNumberFormat="1" applyFont="1" applyBorder="1" applyAlignment="1">
      <alignment wrapText="1"/>
    </xf>
    <xf numFmtId="3" fontId="3" fillId="0" borderId="27" xfId="0" applyNumberFormat="1" applyFont="1" applyBorder="1" applyAlignment="1">
      <alignment wrapText="1"/>
    </xf>
    <xf numFmtId="3" fontId="6" fillId="0" borderId="26" xfId="0" applyNumberFormat="1" applyFont="1" applyBorder="1" applyAlignment="1">
      <alignment wrapText="1"/>
    </xf>
    <xf numFmtId="3" fontId="6" fillId="0" borderId="27" xfId="0" applyNumberFormat="1" applyFont="1" applyBorder="1" applyAlignment="1">
      <alignment wrapText="1"/>
    </xf>
    <xf numFmtId="0" fontId="37" fillId="0" borderId="0" xfId="0" applyFont="1"/>
    <xf numFmtId="3" fontId="6" fillId="0" borderId="28" xfId="0" applyNumberFormat="1" applyFont="1" applyBorder="1"/>
    <xf numFmtId="3" fontId="6" fillId="0" borderId="29" xfId="0" applyNumberFormat="1" applyFont="1" applyBorder="1" applyAlignment="1">
      <alignment horizontal="right" vertical="center"/>
    </xf>
    <xf numFmtId="0" fontId="0" fillId="8" borderId="0" xfId="0" applyFill="1"/>
    <xf numFmtId="4" fontId="18" fillId="0" borderId="30" xfId="3" applyNumberFormat="1" applyFont="1" applyBorder="1" applyAlignment="1" applyProtection="1">
      <alignment horizontal="right" wrapText="1"/>
      <protection locked="0"/>
    </xf>
    <xf numFmtId="4" fontId="12" fillId="0" borderId="31" xfId="2" applyNumberFormat="1" applyFont="1" applyBorder="1" applyProtection="1">
      <protection locked="0"/>
    </xf>
    <xf numFmtId="0" fontId="2" fillId="0" borderId="2" xfId="0" applyFont="1" applyBorder="1" applyAlignment="1">
      <alignment horizontal="left" vertical="center"/>
    </xf>
    <xf numFmtId="0" fontId="0" fillId="0" borderId="2" xfId="0" applyBorder="1"/>
    <xf numFmtId="0" fontId="9" fillId="0" borderId="2" xfId="0" applyFont="1" applyBorder="1" applyAlignment="1">
      <alignment vertical="top" wrapText="1"/>
    </xf>
    <xf numFmtId="0" fontId="34" fillId="0" borderId="32" xfId="0" applyFont="1" applyBorder="1" applyAlignment="1">
      <alignment horizontal="left"/>
    </xf>
    <xf numFmtId="0" fontId="23" fillId="0" borderId="0" xfId="1" applyFont="1"/>
    <xf numFmtId="0" fontId="32" fillId="0" borderId="0" xfId="3" applyFont="1" applyAlignment="1" applyProtection="1">
      <alignment horizontal="left"/>
      <protection locked="0"/>
    </xf>
    <xf numFmtId="0" fontId="23" fillId="0" borderId="33" xfId="3" applyFont="1" applyBorder="1" applyAlignment="1" applyProtection="1">
      <alignment horizontal="left"/>
      <protection locked="0"/>
    </xf>
    <xf numFmtId="0" fontId="23" fillId="0" borderId="22" xfId="3" applyFont="1" applyBorder="1" applyAlignment="1" applyProtection="1">
      <alignment horizontal="left"/>
      <protection locked="0"/>
    </xf>
    <xf numFmtId="0" fontId="23" fillId="0" borderId="21" xfId="1" applyFont="1" applyBorder="1" applyAlignment="1">
      <alignment horizontal="left"/>
    </xf>
    <xf numFmtId="0" fontId="23" fillId="0" borderId="33" xfId="3" applyFont="1" applyBorder="1" applyAlignment="1">
      <alignment horizontal="left"/>
    </xf>
    <xf numFmtId="0" fontId="23" fillId="0" borderId="3" xfId="3" applyFont="1" applyBorder="1" applyAlignment="1">
      <alignment horizontal="left"/>
    </xf>
    <xf numFmtId="0" fontId="23" fillId="0" borderId="22" xfId="3" applyFont="1" applyBorder="1" applyAlignment="1">
      <alignment horizontal="left"/>
    </xf>
    <xf numFmtId="0" fontId="23" fillId="0" borderId="22" xfId="1" applyFont="1" applyBorder="1" applyAlignment="1">
      <alignment horizontal="left"/>
    </xf>
    <xf numFmtId="0" fontId="23" fillId="0" borderId="3" xfId="1" applyFont="1" applyBorder="1" applyAlignment="1">
      <alignment horizontal="left"/>
    </xf>
    <xf numFmtId="0" fontId="23" fillId="0" borderId="21" xfId="3" applyFont="1" applyBorder="1" applyAlignment="1">
      <alignment horizontal="left"/>
    </xf>
    <xf numFmtId="0" fontId="15" fillId="0" borderId="22" xfId="3" applyFont="1" applyBorder="1" applyAlignment="1">
      <alignment horizontal="left"/>
    </xf>
    <xf numFmtId="49" fontId="23" fillId="0" borderId="33" xfId="3" applyNumberFormat="1" applyFont="1" applyBorder="1" applyAlignment="1">
      <alignment horizontal="left"/>
    </xf>
    <xf numFmtId="49" fontId="23" fillId="0" borderId="22" xfId="3" applyNumberFormat="1" applyFont="1" applyBorder="1" applyAlignment="1">
      <alignment horizontal="left"/>
    </xf>
    <xf numFmtId="4" fontId="31" fillId="0" borderId="34" xfId="3" applyNumberFormat="1" applyFont="1" applyBorder="1"/>
    <xf numFmtId="4" fontId="31" fillId="0" borderId="35" xfId="3" applyNumberFormat="1" applyFont="1" applyBorder="1"/>
    <xf numFmtId="4" fontId="31" fillId="0" borderId="13" xfId="3" applyNumberFormat="1" applyFont="1" applyBorder="1"/>
    <xf numFmtId="4" fontId="12" fillId="0" borderId="24" xfId="3" applyNumberFormat="1" applyFont="1" applyBorder="1" applyProtection="1">
      <protection locked="0"/>
    </xf>
    <xf numFmtId="4" fontId="31" fillId="0" borderId="30" xfId="3" applyNumberFormat="1" applyFont="1" applyBorder="1"/>
    <xf numFmtId="4" fontId="12" fillId="0" borderId="36" xfId="3" applyNumberFormat="1" applyFont="1" applyBorder="1"/>
    <xf numFmtId="4" fontId="12" fillId="0" borderId="37" xfId="3" applyNumberFormat="1" applyFont="1" applyBorder="1" applyProtection="1">
      <protection locked="0"/>
    </xf>
    <xf numFmtId="4" fontId="12" fillId="0" borderId="38" xfId="3" applyNumberFormat="1" applyFont="1" applyBorder="1"/>
    <xf numFmtId="4" fontId="12" fillId="0" borderId="39" xfId="3" applyNumberFormat="1" applyFont="1" applyBorder="1"/>
    <xf numFmtId="4" fontId="31" fillId="0" borderId="40" xfId="3" applyNumberFormat="1" applyFont="1" applyBorder="1"/>
    <xf numFmtId="4" fontId="12" fillId="0" borderId="34" xfId="3" applyNumberFormat="1" applyFont="1" applyBorder="1" applyProtection="1">
      <protection locked="0"/>
    </xf>
    <xf numFmtId="4" fontId="12" fillId="0" borderId="24" xfId="3" applyNumberFormat="1" applyFont="1" applyBorder="1"/>
    <xf numFmtId="4" fontId="12" fillId="0" borderId="34" xfId="3" applyNumberFormat="1" applyFont="1" applyBorder="1"/>
    <xf numFmtId="4" fontId="12" fillId="0" borderId="41" xfId="3" applyNumberFormat="1" applyFont="1" applyBorder="1"/>
    <xf numFmtId="4" fontId="4" fillId="0" borderId="39" xfId="1" applyNumberFormat="1" applyFont="1" applyBorder="1"/>
    <xf numFmtId="4" fontId="4" fillId="0" borderId="42" xfId="1" applyNumberFormat="1" applyFont="1" applyBorder="1"/>
    <xf numFmtId="49" fontId="23" fillId="0" borderId="3" xfId="3" applyNumberFormat="1" applyFont="1" applyBorder="1" applyAlignment="1">
      <alignment horizontal="left"/>
    </xf>
    <xf numFmtId="4" fontId="4" fillId="0" borderId="24" xfId="1" applyNumberFormat="1" applyFont="1" applyBorder="1"/>
    <xf numFmtId="4" fontId="12" fillId="0" borderId="40" xfId="3" applyNumberFormat="1" applyFont="1" applyBorder="1" applyProtection="1">
      <protection locked="0"/>
    </xf>
    <xf numFmtId="4" fontId="4" fillId="0" borderId="35" xfId="1" applyNumberFormat="1" applyFont="1" applyBorder="1"/>
    <xf numFmtId="4" fontId="4" fillId="0" borderId="30" xfId="1" applyNumberFormat="1" applyFont="1" applyBorder="1"/>
    <xf numFmtId="4" fontId="4" fillId="0" borderId="40" xfId="1" applyNumberFormat="1" applyFont="1" applyBorder="1"/>
    <xf numFmtId="4" fontId="12" fillId="0" borderId="42" xfId="1" applyNumberFormat="1" applyFont="1" applyBorder="1"/>
    <xf numFmtId="4" fontId="12" fillId="0" borderId="37" xfId="1" applyNumberFormat="1" applyFont="1" applyBorder="1" applyProtection="1">
      <protection locked="0"/>
    </xf>
    <xf numFmtId="4" fontId="12" fillId="0" borderId="37" xfId="1" applyNumberFormat="1" applyFont="1" applyBorder="1"/>
    <xf numFmtId="4" fontId="12" fillId="0" borderId="39" xfId="1" applyNumberFormat="1" applyFont="1" applyBorder="1" applyProtection="1">
      <protection locked="0"/>
    </xf>
    <xf numFmtId="4" fontId="31" fillId="0" borderId="42" xfId="3" quotePrefix="1" applyNumberFormat="1" applyFont="1" applyBorder="1" applyProtection="1">
      <protection locked="0"/>
    </xf>
    <xf numFmtId="4" fontId="4" fillId="0" borderId="37" xfId="1" applyNumberFormat="1" applyFont="1" applyBorder="1"/>
    <xf numFmtId="4" fontId="12" fillId="4" borderId="35" xfId="1" applyNumberFormat="1" applyFont="1" applyFill="1" applyBorder="1" applyProtection="1">
      <protection locked="0"/>
    </xf>
    <xf numFmtId="4" fontId="12" fillId="0" borderId="43" xfId="3" applyNumberFormat="1" applyFont="1" applyBorder="1"/>
    <xf numFmtId="14" fontId="4" fillId="0" borderId="0" xfId="1" applyNumberFormat="1" applyFont="1"/>
    <xf numFmtId="10" fontId="36" fillId="0" borderId="0" xfId="0" applyNumberFormat="1" applyFont="1" applyAlignment="1">
      <alignment wrapText="1"/>
    </xf>
    <xf numFmtId="4" fontId="31" fillId="0" borderId="44" xfId="3" applyNumberFormat="1" applyFont="1" applyBorder="1"/>
    <xf numFmtId="4" fontId="12" fillId="0" borderId="31" xfId="3" applyNumberFormat="1" applyFont="1" applyBorder="1" applyProtection="1">
      <protection locked="0"/>
    </xf>
    <xf numFmtId="4" fontId="12" fillId="0" borderId="31" xfId="3" applyNumberFormat="1" applyFont="1" applyBorder="1"/>
    <xf numFmtId="4" fontId="12" fillId="0" borderId="45" xfId="3" applyNumberFormat="1" applyFont="1" applyBorder="1"/>
    <xf numFmtId="4" fontId="31" fillId="0" borderId="45" xfId="3" applyNumberFormat="1" applyFont="1" applyBorder="1"/>
    <xf numFmtId="4" fontId="12" fillId="0" borderId="44" xfId="3" applyNumberFormat="1" applyFont="1" applyBorder="1" applyProtection="1">
      <protection locked="0"/>
    </xf>
    <xf numFmtId="3" fontId="31" fillId="0" borderId="30" xfId="3" applyNumberFormat="1" applyFont="1" applyBorder="1"/>
    <xf numFmtId="4" fontId="12" fillId="0" borderId="44" xfId="3" applyNumberFormat="1" applyFont="1" applyBorder="1"/>
    <xf numFmtId="4" fontId="31" fillId="0" borderId="31" xfId="3" applyNumberFormat="1" applyFont="1" applyBorder="1"/>
    <xf numFmtId="4" fontId="12" fillId="0" borderId="31" xfId="1" applyNumberFormat="1" applyFont="1" applyBorder="1"/>
    <xf numFmtId="4" fontId="12" fillId="0" borderId="45" xfId="3" applyNumberFormat="1" applyFont="1" applyBorder="1" applyProtection="1">
      <protection locked="0"/>
    </xf>
    <xf numFmtId="4" fontId="12" fillId="0" borderId="44" xfId="1" applyNumberFormat="1" applyFont="1" applyBorder="1" applyProtection="1">
      <protection locked="0"/>
    </xf>
    <xf numFmtId="4" fontId="12" fillId="0" borderId="45" xfId="1" applyNumberFormat="1" applyFont="1" applyBorder="1" applyProtection="1">
      <protection locked="0"/>
    </xf>
    <xf numFmtId="4" fontId="12" fillId="0" borderId="30" xfId="1" applyNumberFormat="1" applyFont="1" applyBorder="1" applyProtection="1">
      <protection locked="0"/>
    </xf>
    <xf numFmtId="4" fontId="12" fillId="0" borderId="30" xfId="1" applyNumberFormat="1" applyFont="1" applyBorder="1"/>
    <xf numFmtId="4" fontId="12" fillId="0" borderId="31" xfId="1" applyNumberFormat="1" applyFont="1" applyBorder="1" applyProtection="1">
      <protection locked="0"/>
    </xf>
    <xf numFmtId="4" fontId="12" fillId="4" borderId="31" xfId="1" applyNumberFormat="1" applyFont="1" applyFill="1" applyBorder="1" applyProtection="1">
      <protection locked="0"/>
    </xf>
    <xf numFmtId="4" fontId="31" fillId="0" borderId="30" xfId="3" applyNumberFormat="1" applyFont="1" applyBorder="1" applyProtection="1">
      <protection locked="0"/>
    </xf>
    <xf numFmtId="4" fontId="4" fillId="0" borderId="31" xfId="1" applyNumberFormat="1" applyFont="1" applyBorder="1"/>
    <xf numFmtId="4" fontId="9" fillId="0" borderId="0" xfId="0" applyNumberFormat="1" applyFont="1"/>
    <xf numFmtId="4" fontId="23" fillId="0" borderId="0" xfId="0" applyNumberFormat="1" applyFont="1"/>
    <xf numFmtId="4" fontId="23" fillId="0" borderId="0" xfId="1" applyNumberFormat="1" applyFont="1"/>
    <xf numFmtId="0" fontId="23" fillId="0" borderId="0" xfId="0" applyFont="1"/>
    <xf numFmtId="4" fontId="23" fillId="0" borderId="0" xfId="2" applyNumberFormat="1" applyFont="1"/>
    <xf numFmtId="4" fontId="30" fillId="0" borderId="0" xfId="0" applyNumberFormat="1" applyFont="1"/>
    <xf numFmtId="4" fontId="12" fillId="0" borderId="18" xfId="3" applyNumberFormat="1" applyFont="1" applyBorder="1" applyProtection="1">
      <protection locked="0"/>
    </xf>
    <xf numFmtId="4" fontId="12" fillId="0" borderId="0" xfId="3" applyNumberFormat="1" applyFont="1" applyProtection="1">
      <protection locked="0"/>
    </xf>
    <xf numFmtId="4" fontId="12" fillId="0" borderId="15" xfId="3" applyNumberFormat="1" applyFont="1" applyBorder="1"/>
    <xf numFmtId="0" fontId="20" fillId="3" borderId="46" xfId="3" applyFont="1" applyFill="1" applyBorder="1"/>
    <xf numFmtId="0" fontId="13" fillId="9" borderId="47" xfId="0" applyFont="1" applyFill="1" applyBorder="1" applyAlignment="1">
      <alignment horizontal="left" vertical="center"/>
    </xf>
    <xf numFmtId="3" fontId="6" fillId="9" borderId="8" xfId="0" applyNumberFormat="1" applyFont="1" applyFill="1" applyBorder="1" applyAlignment="1">
      <alignment wrapText="1"/>
    </xf>
    <xf numFmtId="0" fontId="3" fillId="0" borderId="2" xfId="0" applyFont="1" applyBorder="1" applyAlignment="1">
      <alignment horizontal="left" vertical="center"/>
    </xf>
    <xf numFmtId="3" fontId="3" fillId="0" borderId="9" xfId="0" applyNumberFormat="1" applyFont="1" applyBorder="1" applyAlignment="1">
      <alignment horizontal="right" wrapText="1"/>
    </xf>
    <xf numFmtId="3" fontId="3" fillId="0" borderId="10" xfId="0" applyNumberFormat="1" applyFont="1" applyBorder="1" applyAlignment="1">
      <alignment horizontal="right" wrapText="1"/>
    </xf>
    <xf numFmtId="0" fontId="9" fillId="0" borderId="2" xfId="0" applyFont="1" applyBorder="1" applyAlignment="1">
      <alignment horizontal="left" vertical="center"/>
    </xf>
    <xf numFmtId="3" fontId="6" fillId="0" borderId="9" xfId="0" applyNumberFormat="1" applyFont="1" applyBorder="1" applyAlignment="1">
      <alignment wrapText="1"/>
    </xf>
    <xf numFmtId="3" fontId="6" fillId="0" borderId="9" xfId="0" applyNumberFormat="1" applyFont="1" applyBorder="1"/>
    <xf numFmtId="3" fontId="6" fillId="0" borderId="10" xfId="0" applyNumberFormat="1" applyFont="1" applyBorder="1"/>
    <xf numFmtId="3" fontId="3" fillId="0" borderId="9" xfId="0" applyNumberFormat="1" applyFont="1" applyBorder="1" applyAlignment="1">
      <alignment wrapText="1"/>
    </xf>
    <xf numFmtId="3" fontId="3" fillId="0" borderId="10" xfId="0" applyNumberFormat="1" applyFont="1" applyBorder="1" applyAlignment="1">
      <alignment wrapText="1"/>
    </xf>
    <xf numFmtId="0" fontId="9" fillId="0" borderId="48" xfId="0" applyFont="1" applyBorder="1" applyAlignment="1">
      <alignment horizontal="left" vertical="center"/>
    </xf>
    <xf numFmtId="3" fontId="3" fillId="0" borderId="37" xfId="0" applyNumberFormat="1" applyFont="1" applyBorder="1" applyAlignment="1">
      <alignment wrapText="1"/>
    </xf>
    <xf numFmtId="0" fontId="9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3" xfId="0" applyFont="1" applyBorder="1"/>
    <xf numFmtId="0" fontId="6" fillId="0" borderId="9" xfId="0" applyFont="1" applyBorder="1"/>
    <xf numFmtId="0" fontId="6" fillId="0" borderId="10" xfId="0" applyFont="1" applyBorder="1"/>
    <xf numFmtId="3" fontId="3" fillId="3" borderId="10" xfId="0" applyNumberFormat="1" applyFont="1" applyFill="1" applyBorder="1"/>
    <xf numFmtId="3" fontId="6" fillId="0" borderId="9" xfId="0" applyNumberFormat="1" applyFont="1" applyBorder="1" applyAlignment="1">
      <alignment horizontal="right" vertical="center"/>
    </xf>
    <xf numFmtId="3" fontId="6" fillId="0" borderId="49" xfId="0" applyNumberFormat="1" applyFont="1" applyBorder="1"/>
    <xf numFmtId="0" fontId="3" fillId="0" borderId="7" xfId="0" applyFont="1" applyBorder="1" applyAlignment="1">
      <alignment wrapText="1"/>
    </xf>
    <xf numFmtId="165" fontId="6" fillId="3" borderId="11" xfId="0" applyNumberFormat="1" applyFont="1" applyFill="1" applyBorder="1" applyAlignment="1">
      <alignment wrapText="1"/>
    </xf>
    <xf numFmtId="165" fontId="6" fillId="3" borderId="12" xfId="0" applyNumberFormat="1" applyFont="1" applyFill="1" applyBorder="1" applyAlignment="1">
      <alignment wrapText="1"/>
    </xf>
    <xf numFmtId="0" fontId="3" fillId="0" borderId="9" xfId="0" applyFont="1" applyBorder="1" applyAlignment="1">
      <alignment horizontal="left" wrapText="1"/>
    </xf>
    <xf numFmtId="0" fontId="3" fillId="0" borderId="9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3" fontId="6" fillId="3" borderId="9" xfId="0" applyNumberFormat="1" applyFont="1" applyFill="1" applyBorder="1" applyAlignment="1">
      <alignment horizontal="right" wrapText="1"/>
    </xf>
    <xf numFmtId="3" fontId="6" fillId="3" borderId="10" xfId="0" applyNumberFormat="1" applyFont="1" applyFill="1" applyBorder="1" applyAlignment="1">
      <alignment horizontal="right" wrapText="1"/>
    </xf>
    <xf numFmtId="0" fontId="6" fillId="3" borderId="9" xfId="0" applyFont="1" applyFill="1" applyBorder="1"/>
    <xf numFmtId="0" fontId="6" fillId="3" borderId="10" xfId="0" applyFont="1" applyFill="1" applyBorder="1"/>
    <xf numFmtId="0" fontId="6" fillId="3" borderId="9" xfId="0" applyFont="1" applyFill="1" applyBorder="1" applyAlignment="1">
      <alignment wrapText="1"/>
    </xf>
    <xf numFmtId="0" fontId="9" fillId="9" borderId="9" xfId="0" applyFont="1" applyFill="1" applyBorder="1" applyAlignment="1">
      <alignment horizontal="left" vertical="center"/>
    </xf>
    <xf numFmtId="3" fontId="3" fillId="9" borderId="9" xfId="0" applyNumberFormat="1" applyFont="1" applyFill="1" applyBorder="1" applyAlignment="1">
      <alignment horizontal="right" wrapText="1"/>
    </xf>
    <xf numFmtId="3" fontId="3" fillId="9" borderId="10" xfId="0" applyNumberFormat="1" applyFont="1" applyFill="1" applyBorder="1" applyAlignment="1">
      <alignment horizontal="right" wrapText="1"/>
    </xf>
    <xf numFmtId="3" fontId="6" fillId="9" borderId="9" xfId="0" applyNumberFormat="1" applyFont="1" applyFill="1" applyBorder="1" applyAlignment="1">
      <alignment wrapText="1"/>
    </xf>
    <xf numFmtId="3" fontId="6" fillId="9" borderId="26" xfId="0" applyNumberFormat="1" applyFont="1" applyFill="1" applyBorder="1" applyAlignment="1">
      <alignment wrapText="1"/>
    </xf>
    <xf numFmtId="3" fontId="6" fillId="9" borderId="27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9" fillId="9" borderId="2" xfId="0" applyFont="1" applyFill="1" applyBorder="1" applyAlignment="1">
      <alignment vertical="top" wrapText="1"/>
    </xf>
    <xf numFmtId="3" fontId="6" fillId="9" borderId="9" xfId="0" applyNumberFormat="1" applyFont="1" applyFill="1" applyBorder="1" applyAlignment="1">
      <alignment horizontal="right" vertical="center"/>
    </xf>
    <xf numFmtId="3" fontId="6" fillId="9" borderId="9" xfId="0" applyNumberFormat="1" applyFont="1" applyFill="1" applyBorder="1"/>
    <xf numFmtId="3" fontId="6" fillId="9" borderId="28" xfId="0" applyNumberFormat="1" applyFont="1" applyFill="1" applyBorder="1"/>
    <xf numFmtId="3" fontId="6" fillId="9" borderId="49" xfId="0" applyNumberFormat="1" applyFont="1" applyFill="1" applyBorder="1"/>
    <xf numFmtId="3" fontId="3" fillId="9" borderId="9" xfId="0" applyNumberFormat="1" applyFont="1" applyFill="1" applyBorder="1" applyAlignment="1">
      <alignment wrapText="1"/>
    </xf>
    <xf numFmtId="0" fontId="13" fillId="9" borderId="9" xfId="0" applyFont="1" applyFill="1" applyBorder="1" applyAlignment="1">
      <alignment horizontal="left" vertical="center"/>
    </xf>
    <xf numFmtId="3" fontId="6" fillId="9" borderId="9" xfId="0" applyNumberFormat="1" applyFont="1" applyFill="1" applyBorder="1" applyAlignment="1">
      <alignment horizontal="right" wrapText="1"/>
    </xf>
    <xf numFmtId="3" fontId="3" fillId="9" borderId="10" xfId="0" applyNumberFormat="1" applyFont="1" applyFill="1" applyBorder="1" applyAlignment="1">
      <alignment wrapText="1"/>
    </xf>
    <xf numFmtId="0" fontId="5" fillId="14" borderId="0" xfId="0" applyFont="1" applyFill="1"/>
    <xf numFmtId="4" fontId="12" fillId="15" borderId="34" xfId="3" applyNumberFormat="1" applyFont="1" applyFill="1" applyBorder="1"/>
    <xf numFmtId="4" fontId="12" fillId="15" borderId="40" xfId="3" applyNumberFormat="1" applyFont="1" applyFill="1" applyBorder="1"/>
    <xf numFmtId="3" fontId="6" fillId="16" borderId="9" xfId="0" applyNumberFormat="1" applyFont="1" applyFill="1" applyBorder="1"/>
    <xf numFmtId="0" fontId="2" fillId="14" borderId="0" xfId="0" applyFont="1" applyFill="1" applyAlignment="1">
      <alignment horizontal="center" wrapText="1"/>
    </xf>
    <xf numFmtId="0" fontId="5" fillId="17" borderId="0" xfId="0" applyFont="1" applyFill="1"/>
    <xf numFmtId="0" fontId="2" fillId="2" borderId="42" xfId="0" applyFont="1" applyFill="1" applyBorder="1" applyAlignment="1">
      <alignment horizontal="center" wrapText="1"/>
    </xf>
    <xf numFmtId="0" fontId="5" fillId="18" borderId="0" xfId="0" applyFont="1" applyFill="1"/>
    <xf numFmtId="3" fontId="3" fillId="14" borderId="30" xfId="0" applyNumberFormat="1" applyFont="1" applyFill="1" applyBorder="1" applyAlignment="1">
      <alignment horizontal="center" wrapText="1"/>
    </xf>
    <xf numFmtId="3" fontId="2" fillId="0" borderId="0" xfId="0" applyNumberFormat="1" applyFont="1"/>
    <xf numFmtId="3" fontId="5" fillId="0" borderId="0" xfId="0" applyNumberFormat="1" applyFont="1"/>
    <xf numFmtId="0" fontId="22" fillId="0" borderId="0" xfId="1" applyFont="1"/>
    <xf numFmtId="0" fontId="18" fillId="0" borderId="0" xfId="1" applyFont="1"/>
    <xf numFmtId="0" fontId="20" fillId="19" borderId="0" xfId="1" applyFont="1" applyFill="1" applyAlignment="1">
      <alignment wrapText="1"/>
    </xf>
    <xf numFmtId="3" fontId="6" fillId="17" borderId="9" xfId="0" applyNumberFormat="1" applyFont="1" applyFill="1" applyBorder="1" applyAlignment="1">
      <alignment wrapText="1"/>
    </xf>
    <xf numFmtId="0" fontId="2" fillId="0" borderId="50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3" fontId="11" fillId="0" borderId="9" xfId="0" applyNumberFormat="1" applyFont="1" applyBorder="1"/>
    <xf numFmtId="3" fontId="11" fillId="0" borderId="10" xfId="0" applyNumberFormat="1" applyFont="1" applyBorder="1"/>
    <xf numFmtId="0" fontId="2" fillId="0" borderId="47" xfId="0" applyFont="1" applyBorder="1" applyAlignment="1">
      <alignment horizontal="left"/>
    </xf>
    <xf numFmtId="3" fontId="5" fillId="0" borderId="9" xfId="0" applyNumberFormat="1" applyFont="1" applyBorder="1"/>
    <xf numFmtId="3" fontId="5" fillId="0" borderId="10" xfId="0" applyNumberFormat="1" applyFont="1" applyBorder="1"/>
    <xf numFmtId="0" fontId="13" fillId="9" borderId="47" xfId="0" applyFont="1" applyFill="1" applyBorder="1" applyAlignment="1">
      <alignment horizontal="left"/>
    </xf>
    <xf numFmtId="3" fontId="5" fillId="9" borderId="9" xfId="0" applyNumberFormat="1" applyFont="1" applyFill="1" applyBorder="1"/>
    <xf numFmtId="3" fontId="5" fillId="9" borderId="10" xfId="0" applyNumberFormat="1" applyFont="1" applyFill="1" applyBorder="1"/>
    <xf numFmtId="0" fontId="2" fillId="5" borderId="3" xfId="0" applyFont="1" applyFill="1" applyBorder="1" applyAlignment="1">
      <alignment horizontal="left"/>
    </xf>
    <xf numFmtId="3" fontId="11" fillId="5" borderId="9" xfId="0" applyNumberFormat="1" applyFont="1" applyFill="1" applyBorder="1"/>
    <xf numFmtId="3" fontId="5" fillId="5" borderId="9" xfId="0" applyNumberFormat="1" applyFont="1" applyFill="1" applyBorder="1"/>
    <xf numFmtId="3" fontId="5" fillId="20" borderId="9" xfId="0" applyNumberFormat="1" applyFont="1" applyFill="1" applyBorder="1"/>
    <xf numFmtId="9" fontId="0" fillId="0" borderId="0" xfId="0" applyNumberFormat="1"/>
    <xf numFmtId="3" fontId="10" fillId="0" borderId="9" xfId="2" applyNumberFormat="1" applyFont="1" applyBorder="1"/>
    <xf numFmtId="0" fontId="9" fillId="0" borderId="2" xfId="0" applyFont="1" applyBorder="1"/>
    <xf numFmtId="3" fontId="2" fillId="10" borderId="9" xfId="0" applyNumberFormat="1" applyFont="1" applyFill="1" applyBorder="1"/>
    <xf numFmtId="3" fontId="2" fillId="11" borderId="9" xfId="0" applyNumberFormat="1" applyFont="1" applyFill="1" applyBorder="1"/>
    <xf numFmtId="3" fontId="2" fillId="12" borderId="9" xfId="0" applyNumberFormat="1" applyFont="1" applyFill="1" applyBorder="1"/>
    <xf numFmtId="0" fontId="4" fillId="0" borderId="4" xfId="0" applyFont="1" applyBorder="1" applyAlignment="1">
      <alignment wrapText="1"/>
    </xf>
    <xf numFmtId="3" fontId="5" fillId="4" borderId="51" xfId="0" applyNumberFormat="1" applyFont="1" applyFill="1" applyBorder="1" applyAlignment="1">
      <alignment horizontal="right"/>
    </xf>
    <xf numFmtId="3" fontId="5" fillId="0" borderId="49" xfId="0" applyNumberFormat="1" applyFont="1" applyBorder="1"/>
    <xf numFmtId="0" fontId="0" fillId="0" borderId="9" xfId="0" applyBorder="1"/>
    <xf numFmtId="0" fontId="0" fillId="0" borderId="10" xfId="0" applyBorder="1"/>
    <xf numFmtId="0" fontId="14" fillId="0" borderId="0" xfId="0" applyFont="1"/>
    <xf numFmtId="3" fontId="2" fillId="4" borderId="9" xfId="0" applyNumberFormat="1" applyFont="1" applyFill="1" applyBorder="1"/>
    <xf numFmtId="3" fontId="2" fillId="4" borderId="10" xfId="0" applyNumberFormat="1" applyFont="1" applyFill="1" applyBorder="1"/>
    <xf numFmtId="3" fontId="2" fillId="5" borderId="9" xfId="0" applyNumberFormat="1" applyFont="1" applyFill="1" applyBorder="1"/>
    <xf numFmtId="3" fontId="2" fillId="5" borderId="10" xfId="0" applyNumberFormat="1" applyFont="1" applyFill="1" applyBorder="1"/>
    <xf numFmtId="3" fontId="5" fillId="4" borderId="11" xfId="0" applyNumberFormat="1" applyFont="1" applyFill="1" applyBorder="1"/>
    <xf numFmtId="10" fontId="0" fillId="0" borderId="0" xfId="0" applyNumberFormat="1"/>
    <xf numFmtId="49" fontId="42" fillId="13" borderId="52" xfId="0" applyNumberFormat="1" applyFont="1" applyFill="1" applyBorder="1" applyAlignment="1">
      <alignment horizontal="left" wrapText="1"/>
    </xf>
    <xf numFmtId="49" fontId="42" fillId="13" borderId="52" xfId="0" applyNumberFormat="1" applyFont="1" applyFill="1" applyBorder="1" applyAlignment="1">
      <alignment horizontal="left"/>
    </xf>
    <xf numFmtId="3" fontId="2" fillId="21" borderId="9" xfId="0" applyNumberFormat="1" applyFont="1" applyFill="1" applyBorder="1"/>
    <xf numFmtId="3" fontId="5" fillId="22" borderId="9" xfId="0" applyNumberFormat="1" applyFont="1" applyFill="1" applyBorder="1"/>
    <xf numFmtId="3" fontId="5" fillId="21" borderId="9" xfId="0" applyNumberFormat="1" applyFont="1" applyFill="1" applyBorder="1"/>
    <xf numFmtId="3" fontId="5" fillId="23" borderId="9" xfId="0" applyNumberFormat="1" applyFont="1" applyFill="1" applyBorder="1"/>
    <xf numFmtId="3" fontId="5" fillId="20" borderId="10" xfId="0" applyNumberFormat="1" applyFont="1" applyFill="1" applyBorder="1"/>
    <xf numFmtId="9" fontId="0" fillId="0" borderId="0" xfId="4" applyFont="1"/>
    <xf numFmtId="0" fontId="5" fillId="17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3" fontId="11" fillId="5" borderId="10" xfId="0" applyNumberFormat="1" applyFont="1" applyFill="1" applyBorder="1"/>
    <xf numFmtId="3" fontId="5" fillId="5" borderId="10" xfId="0" applyNumberFormat="1" applyFont="1" applyFill="1" applyBorder="1"/>
    <xf numFmtId="3" fontId="5" fillId="24" borderId="10" xfId="0" applyNumberFormat="1" applyFont="1" applyFill="1" applyBorder="1"/>
    <xf numFmtId="3" fontId="6" fillId="20" borderId="8" xfId="0" applyNumberFormat="1" applyFont="1" applyFill="1" applyBorder="1" applyAlignment="1">
      <alignment wrapText="1"/>
    </xf>
    <xf numFmtId="3" fontId="6" fillId="0" borderId="19" xfId="0" applyNumberFormat="1" applyFont="1" applyBorder="1"/>
    <xf numFmtId="3" fontId="6" fillId="9" borderId="19" xfId="0" applyNumberFormat="1" applyFont="1" applyFill="1" applyBorder="1"/>
    <xf numFmtId="0" fontId="0" fillId="14" borderId="9" xfId="0" applyFill="1" applyBorder="1"/>
    <xf numFmtId="3" fontId="6" fillId="25" borderId="8" xfId="0" applyNumberFormat="1" applyFont="1" applyFill="1" applyBorder="1" applyAlignment="1">
      <alignment wrapText="1"/>
    </xf>
    <xf numFmtId="3" fontId="6" fillId="25" borderId="10" xfId="0" applyNumberFormat="1" applyFont="1" applyFill="1" applyBorder="1" applyAlignment="1">
      <alignment wrapText="1"/>
    </xf>
    <xf numFmtId="4" fontId="12" fillId="25" borderId="31" xfId="1" applyNumberFormat="1" applyFont="1" applyFill="1" applyBorder="1" applyProtection="1">
      <protection locked="0"/>
    </xf>
    <xf numFmtId="0" fontId="20" fillId="0" borderId="18" xfId="3" applyFont="1" applyBorder="1"/>
    <xf numFmtId="4" fontId="19" fillId="0" borderId="34" xfId="3" applyNumberFormat="1" applyFont="1" applyBorder="1" applyAlignment="1" applyProtection="1">
      <alignment wrapText="1"/>
      <protection locked="0"/>
    </xf>
    <xf numFmtId="0" fontId="16" fillId="0" borderId="0" xfId="3" applyAlignment="1">
      <alignment horizontal="left"/>
    </xf>
    <xf numFmtId="4" fontId="19" fillId="0" borderId="41" xfId="3" applyNumberFormat="1" applyFont="1" applyBorder="1" applyAlignment="1" applyProtection="1">
      <alignment wrapText="1"/>
      <protection locked="0"/>
    </xf>
    <xf numFmtId="4" fontId="12" fillId="0" borderId="0" xfId="3" applyNumberFormat="1" applyFont="1"/>
    <xf numFmtId="9" fontId="5" fillId="0" borderId="0" xfId="0" applyNumberFormat="1" applyFont="1"/>
    <xf numFmtId="0" fontId="2" fillId="9" borderId="0" xfId="0" applyFont="1" applyFill="1"/>
    <xf numFmtId="0" fontId="18" fillId="14" borderId="0" xfId="0" applyFont="1" applyFill="1"/>
    <xf numFmtId="3" fontId="50" fillId="0" borderId="0" xfId="0" applyNumberFormat="1" applyFont="1"/>
    <xf numFmtId="0" fontId="43" fillId="0" borderId="28" xfId="1" applyFont="1" applyBorder="1" applyAlignment="1">
      <alignment wrapText="1"/>
    </xf>
    <xf numFmtId="0" fontId="43" fillId="0" borderId="26" xfId="1" applyFont="1" applyBorder="1" applyAlignment="1">
      <alignment horizontal="center"/>
    </xf>
    <xf numFmtId="0" fontId="34" fillId="0" borderId="0" xfId="0" applyFont="1"/>
    <xf numFmtId="4" fontId="35" fillId="0" borderId="9" xfId="1" applyNumberFormat="1" applyFont="1" applyBorder="1" applyAlignment="1" applyProtection="1">
      <alignment wrapText="1"/>
      <protection locked="0"/>
    </xf>
    <xf numFmtId="0" fontId="34" fillId="0" borderId="0" xfId="0" applyFont="1" applyAlignment="1">
      <alignment wrapText="1"/>
    </xf>
    <xf numFmtId="0" fontId="4" fillId="0" borderId="0" xfId="0" applyFont="1"/>
    <xf numFmtId="0" fontId="16" fillId="17" borderId="0" xfId="1" applyFont="1" applyFill="1"/>
    <xf numFmtId="0" fontId="8" fillId="25" borderId="0" xfId="3" applyFont="1" applyFill="1"/>
    <xf numFmtId="0" fontId="8" fillId="25" borderId="0" xfId="1" applyFont="1" applyFill="1" applyAlignment="1">
      <alignment horizontal="left"/>
    </xf>
    <xf numFmtId="0" fontId="51" fillId="0" borderId="0" xfId="0" applyFont="1"/>
    <xf numFmtId="4" fontId="51" fillId="0" borderId="0" xfId="0" applyNumberFormat="1" applyFont="1"/>
    <xf numFmtId="0" fontId="52" fillId="0" borderId="0" xfId="0" applyFont="1"/>
    <xf numFmtId="3" fontId="51" fillId="0" borderId="0" xfId="0" applyNumberFormat="1" applyFont="1"/>
    <xf numFmtId="0" fontId="53" fillId="0" borderId="0" xfId="0" applyFont="1"/>
    <xf numFmtId="4" fontId="54" fillId="0" borderId="0" xfId="0" applyNumberFormat="1" applyFont="1"/>
    <xf numFmtId="0" fontId="55" fillId="0" borderId="0" xfId="1" applyFont="1"/>
    <xf numFmtId="0" fontId="38" fillId="0" borderId="0" xfId="3" applyFont="1"/>
    <xf numFmtId="0" fontId="20" fillId="14" borderId="0" xfId="3" applyFont="1" applyFill="1"/>
    <xf numFmtId="0" fontId="32" fillId="0" borderId="21" xfId="1" applyFont="1" applyBorder="1" applyAlignment="1">
      <alignment horizontal="left"/>
    </xf>
    <xf numFmtId="0" fontId="0" fillId="20" borderId="9" xfId="0" applyFill="1" applyBorder="1"/>
    <xf numFmtId="0" fontId="13" fillId="0" borderId="7" xfId="0" applyFont="1" applyBorder="1" applyAlignment="1">
      <alignment wrapText="1"/>
    </xf>
    <xf numFmtId="3" fontId="5" fillId="20" borderId="11" xfId="0" applyNumberFormat="1" applyFont="1" applyFill="1" applyBorder="1"/>
    <xf numFmtId="3" fontId="5" fillId="20" borderId="12" xfId="0" applyNumberFormat="1" applyFont="1" applyFill="1" applyBorder="1"/>
    <xf numFmtId="0" fontId="9" fillId="9" borderId="2" xfId="0" applyFont="1" applyFill="1" applyBorder="1" applyAlignment="1">
      <alignment horizontal="left" vertical="center"/>
    </xf>
    <xf numFmtId="3" fontId="6" fillId="9" borderId="10" xfId="0" applyNumberFormat="1" applyFont="1" applyFill="1" applyBorder="1" applyAlignment="1">
      <alignment horizontal="right" wrapText="1"/>
    </xf>
    <xf numFmtId="3" fontId="6" fillId="9" borderId="10" xfId="0" applyNumberFormat="1" applyFont="1" applyFill="1" applyBorder="1" applyAlignment="1">
      <alignment wrapText="1"/>
    </xf>
    <xf numFmtId="0" fontId="56" fillId="0" borderId="0" xfId="0" applyFont="1" applyAlignment="1">
      <alignment wrapText="1"/>
    </xf>
    <xf numFmtId="3" fontId="56" fillId="0" borderId="0" xfId="0" applyNumberFormat="1" applyFont="1" applyAlignment="1">
      <alignment horizontal="right" wrapText="1"/>
    </xf>
    <xf numFmtId="0" fontId="56" fillId="0" borderId="0" xfId="0" applyFont="1"/>
    <xf numFmtId="0" fontId="2" fillId="17" borderId="0" xfId="0" applyFont="1" applyFill="1"/>
    <xf numFmtId="0" fontId="0" fillId="17" borderId="0" xfId="0" applyFill="1"/>
    <xf numFmtId="4" fontId="35" fillId="19" borderId="34" xfId="3" applyNumberFormat="1" applyFont="1" applyFill="1" applyBorder="1" applyAlignment="1" applyProtection="1">
      <alignment horizontal="left" wrapText="1"/>
      <protection locked="0"/>
    </xf>
    <xf numFmtId="3" fontId="0" fillId="0" borderId="9" xfId="0" applyNumberFormat="1" applyBorder="1"/>
    <xf numFmtId="4" fontId="35" fillId="14" borderId="30" xfId="3" applyNumberFormat="1" applyFont="1" applyFill="1" applyBorder="1" applyAlignment="1" applyProtection="1">
      <alignment horizontal="center" wrapText="1"/>
      <protection locked="0"/>
    </xf>
    <xf numFmtId="3" fontId="57" fillId="0" borderId="57" xfId="0" applyNumberFormat="1" applyFont="1" applyBorder="1"/>
    <xf numFmtId="3" fontId="57" fillId="0" borderId="58" xfId="0" applyNumberFormat="1" applyFont="1" applyBorder="1"/>
    <xf numFmtId="3" fontId="11" fillId="4" borderId="8" xfId="0" applyNumberFormat="1" applyFont="1" applyFill="1" applyBorder="1"/>
    <xf numFmtId="3" fontId="5" fillId="4" borderId="8" xfId="0" applyNumberFormat="1" applyFont="1" applyFill="1" applyBorder="1"/>
    <xf numFmtId="0" fontId="4" fillId="0" borderId="2" xfId="0" applyFont="1" applyBorder="1" applyAlignment="1">
      <alignment wrapText="1"/>
    </xf>
    <xf numFmtId="0" fontId="4" fillId="0" borderId="3" xfId="0" applyFont="1" applyBorder="1"/>
    <xf numFmtId="0" fontId="2" fillId="0" borderId="0" xfId="0" applyFont="1" applyAlignment="1">
      <alignment horizontal="center" wrapText="1"/>
    </xf>
    <xf numFmtId="3" fontId="5" fillId="0" borderId="0" xfId="0" applyNumberFormat="1" applyFont="1" applyAlignment="1">
      <alignment wrapText="1"/>
    </xf>
    <xf numFmtId="3" fontId="5" fillId="25" borderId="54" xfId="0" applyNumberFormat="1" applyFont="1" applyFill="1" applyBorder="1" applyAlignment="1">
      <alignment wrapText="1"/>
    </xf>
    <xf numFmtId="3" fontId="53" fillId="0" borderId="0" xfId="0" applyNumberFormat="1" applyFont="1" applyAlignment="1">
      <alignment wrapText="1"/>
    </xf>
    <xf numFmtId="3" fontId="5" fillId="25" borderId="9" xfId="0" applyNumberFormat="1" applyFont="1" applyFill="1" applyBorder="1" applyAlignment="1">
      <alignment wrapText="1"/>
    </xf>
    <xf numFmtId="3" fontId="6" fillId="3" borderId="54" xfId="0" applyNumberFormat="1" applyFont="1" applyFill="1" applyBorder="1" applyAlignment="1">
      <alignment wrapText="1"/>
    </xf>
    <xf numFmtId="0" fontId="3" fillId="0" borderId="9" xfId="0" applyFont="1" applyBorder="1" applyAlignment="1">
      <alignment horizontal="left"/>
    </xf>
    <xf numFmtId="0" fontId="58" fillId="14" borderId="0" xfId="0" applyFont="1" applyFill="1" applyAlignment="1">
      <alignment wrapText="1"/>
    </xf>
    <xf numFmtId="0" fontId="13" fillId="0" borderId="23" xfId="0" applyFont="1" applyBorder="1" applyAlignment="1">
      <alignment wrapText="1"/>
    </xf>
    <xf numFmtId="0" fontId="0" fillId="0" borderId="0" xfId="0" quotePrefix="1"/>
    <xf numFmtId="0" fontId="59" fillId="26" borderId="59" xfId="0" applyFont="1" applyFill="1" applyBorder="1" applyAlignment="1">
      <alignment horizontal="left" vertical="center" wrapText="1"/>
    </xf>
    <xf numFmtId="14" fontId="45" fillId="0" borderId="0" xfId="0" applyNumberFormat="1" applyFont="1" applyAlignment="1">
      <alignment horizontal="left" vertical="center" wrapText="1"/>
    </xf>
    <xf numFmtId="4" fontId="45" fillId="0" borderId="0" xfId="0" applyNumberFormat="1" applyFont="1" applyAlignment="1">
      <alignment horizontal="left" vertical="center" wrapText="1"/>
    </xf>
    <xf numFmtId="14" fontId="45" fillId="0" borderId="60" xfId="0" applyNumberFormat="1" applyFont="1" applyBorder="1" applyAlignment="1">
      <alignment horizontal="left" vertical="center" wrapText="1"/>
    </xf>
    <xf numFmtId="4" fontId="45" fillId="0" borderId="60" xfId="0" applyNumberFormat="1" applyFont="1" applyBorder="1" applyAlignment="1">
      <alignment horizontal="left" vertical="center" wrapText="1"/>
    </xf>
    <xf numFmtId="0" fontId="45" fillId="0" borderId="60" xfId="0" applyFont="1" applyBorder="1" applyAlignment="1">
      <alignment horizontal="left" vertical="center" wrapText="1"/>
    </xf>
    <xf numFmtId="4" fontId="46" fillId="0" borderId="60" xfId="0" applyNumberFormat="1" applyFont="1" applyBorder="1" applyAlignment="1">
      <alignment horizontal="left" vertical="center" wrapText="1"/>
    </xf>
    <xf numFmtId="17" fontId="45" fillId="0" borderId="60" xfId="0" applyNumberFormat="1" applyFont="1" applyBorder="1" applyAlignment="1">
      <alignment horizontal="left" vertical="center" wrapText="1"/>
    </xf>
    <xf numFmtId="4" fontId="45" fillId="0" borderId="60" xfId="0" applyNumberFormat="1" applyFont="1" applyBorder="1" applyAlignment="1">
      <alignment horizontal="right" vertical="center" wrapText="1"/>
    </xf>
    <xf numFmtId="0" fontId="45" fillId="0" borderId="60" xfId="0" applyFont="1" applyBorder="1" applyAlignment="1">
      <alignment horizontal="right" vertical="center" wrapText="1"/>
    </xf>
    <xf numFmtId="9" fontId="0" fillId="0" borderId="0" xfId="4" applyFont="1" applyAlignment="1"/>
    <xf numFmtId="1" fontId="0" fillId="0" borderId="0" xfId="0" applyNumberFormat="1"/>
    <xf numFmtId="4" fontId="0" fillId="0" borderId="0" xfId="0" applyNumberFormat="1"/>
    <xf numFmtId="17" fontId="60" fillId="26" borderId="0" xfId="0" applyNumberFormat="1" applyFont="1" applyFill="1" applyAlignment="1">
      <alignment horizontal="left" vertical="center" wrapText="1"/>
    </xf>
    <xf numFmtId="4" fontId="60" fillId="26" borderId="0" xfId="0" applyNumberFormat="1" applyFont="1" applyFill="1" applyAlignment="1">
      <alignment horizontal="right" vertical="center" wrapText="1"/>
    </xf>
    <xf numFmtId="0" fontId="60" fillId="26" borderId="0" xfId="0" applyFont="1" applyFill="1" applyAlignment="1">
      <alignment horizontal="right" vertical="center" wrapText="1"/>
    </xf>
    <xf numFmtId="17" fontId="60" fillId="26" borderId="60" xfId="0" applyNumberFormat="1" applyFont="1" applyFill="1" applyBorder="1" applyAlignment="1">
      <alignment horizontal="left" vertical="center" wrapText="1"/>
    </xf>
    <xf numFmtId="4" fontId="60" fillId="26" borderId="60" xfId="0" applyNumberFormat="1" applyFont="1" applyFill="1" applyBorder="1" applyAlignment="1">
      <alignment horizontal="right" vertical="center" wrapText="1"/>
    </xf>
    <xf numFmtId="0" fontId="60" fillId="26" borderId="60" xfId="0" applyFont="1" applyFill="1" applyBorder="1" applyAlignment="1">
      <alignment horizontal="right" vertical="center" wrapText="1"/>
    </xf>
    <xf numFmtId="0" fontId="60" fillId="26" borderId="60" xfId="0" applyFont="1" applyFill="1" applyBorder="1" applyAlignment="1">
      <alignment horizontal="right" vertical="center"/>
    </xf>
    <xf numFmtId="0" fontId="61" fillId="26" borderId="60" xfId="0" applyFont="1" applyFill="1" applyBorder="1" applyAlignment="1">
      <alignment horizontal="right" vertical="center"/>
    </xf>
    <xf numFmtId="4" fontId="61" fillId="26" borderId="60" xfId="0" applyNumberFormat="1" applyFont="1" applyFill="1" applyBorder="1" applyAlignment="1">
      <alignment horizontal="right" vertical="center"/>
    </xf>
    <xf numFmtId="3" fontId="6" fillId="0" borderId="60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6" fillId="17" borderId="0" xfId="0" applyFont="1" applyFill="1"/>
    <xf numFmtId="3" fontId="0" fillId="17" borderId="0" xfId="0" applyNumberFormat="1" applyFill="1"/>
    <xf numFmtId="0" fontId="3" fillId="0" borderId="9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6" fillId="0" borderId="0" xfId="0" quotePrefix="1" applyFont="1"/>
    <xf numFmtId="3" fontId="0" fillId="20" borderId="9" xfId="0" applyNumberFormat="1" applyFill="1" applyBorder="1"/>
    <xf numFmtId="17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48" fillId="0" borderId="0" xfId="0" applyFont="1" applyAlignment="1">
      <alignment vertical="center" wrapText="1"/>
    </xf>
    <xf numFmtId="4" fontId="48" fillId="0" borderId="0" xfId="0" applyNumberFormat="1" applyFont="1" applyAlignment="1">
      <alignment vertical="center" wrapText="1"/>
    </xf>
    <xf numFmtId="0" fontId="3" fillId="0" borderId="0" xfId="0" applyFont="1"/>
    <xf numFmtId="3" fontId="3" fillId="0" borderId="0" xfId="0" applyNumberFormat="1" applyFont="1"/>
    <xf numFmtId="10" fontId="0" fillId="0" borderId="0" xfId="4" applyNumberFormat="1" applyFont="1" applyAlignment="1"/>
    <xf numFmtId="3" fontId="0" fillId="27" borderId="9" xfId="0" applyNumberFormat="1" applyFill="1" applyBorder="1"/>
    <xf numFmtId="3" fontId="6" fillId="17" borderId="9" xfId="0" applyNumberFormat="1" applyFont="1" applyFill="1" applyBorder="1" applyAlignment="1">
      <alignment horizontal="right" vertical="center"/>
    </xf>
    <xf numFmtId="3" fontId="6" fillId="17" borderId="9" xfId="0" applyNumberFormat="1" applyFont="1" applyFill="1" applyBorder="1"/>
    <xf numFmtId="0" fontId="3" fillId="17" borderId="9" xfId="0" applyFont="1" applyFill="1" applyBorder="1"/>
    <xf numFmtId="3" fontId="6" fillId="0" borderId="0" xfId="0" applyNumberFormat="1" applyFont="1" applyAlignment="1">
      <alignment wrapText="1"/>
    </xf>
    <xf numFmtId="3" fontId="5" fillId="17" borderId="53" xfId="0" applyNumberFormat="1" applyFont="1" applyFill="1" applyBorder="1" applyAlignment="1">
      <alignment horizontal="right"/>
    </xf>
    <xf numFmtId="3" fontId="6" fillId="17" borderId="26" xfId="0" applyNumberFormat="1" applyFont="1" applyFill="1" applyBorder="1" applyAlignment="1">
      <alignment wrapText="1"/>
    </xf>
    <xf numFmtId="3" fontId="6" fillId="17" borderId="27" xfId="0" applyNumberFormat="1" applyFont="1" applyFill="1" applyBorder="1" applyAlignment="1">
      <alignment wrapText="1"/>
    </xf>
    <xf numFmtId="4" fontId="35" fillId="0" borderId="34" xfId="3" applyNumberFormat="1" applyFont="1" applyBorder="1" applyAlignment="1" applyProtection="1">
      <alignment horizontal="left" wrapText="1"/>
      <protection locked="0"/>
    </xf>
    <xf numFmtId="4" fontId="35" fillId="0" borderId="40" xfId="3" applyNumberFormat="1" applyFont="1" applyBorder="1" applyAlignment="1" applyProtection="1">
      <alignment horizontal="left" wrapText="1"/>
      <protection locked="0"/>
    </xf>
    <xf numFmtId="0" fontId="16" fillId="0" borderId="3" xfId="3" applyBorder="1" applyAlignment="1">
      <alignment horizontal="left"/>
    </xf>
    <xf numFmtId="0" fontId="16" fillId="0" borderId="22" xfId="3" applyBorder="1" applyAlignment="1">
      <alignment horizontal="left"/>
    </xf>
    <xf numFmtId="0" fontId="20" fillId="0" borderId="14" xfId="3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20" fillId="0" borderId="14" xfId="3" applyFont="1" applyBorder="1" applyAlignment="1">
      <alignment horizontal="left" wrapText="1"/>
    </xf>
    <xf numFmtId="0" fontId="34" fillId="17" borderId="0" xfId="1" applyFont="1" applyFill="1"/>
    <xf numFmtId="0" fontId="44" fillId="0" borderId="0" xfId="0" applyFont="1"/>
    <xf numFmtId="49" fontId="42" fillId="13" borderId="55" xfId="0" applyNumberFormat="1" applyFont="1" applyFill="1" applyBorder="1" applyAlignment="1">
      <alignment horizontal="left" wrapText="1"/>
    </xf>
    <xf numFmtId="0" fontId="0" fillId="0" borderId="56" xfId="0" applyBorder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2" fillId="0" borderId="0" xfId="0" applyFont="1" applyAlignment="1">
      <alignment horizontal="center" vertical="center" wrapText="1"/>
    </xf>
    <xf numFmtId="0" fontId="6" fillId="0" borderId="0" xfId="0" applyFont="1" applyFill="1"/>
    <xf numFmtId="10" fontId="0" fillId="0" borderId="0" xfId="0" applyNumberFormat="1" applyFill="1"/>
    <xf numFmtId="0" fontId="0" fillId="0" borderId="0" xfId="0" applyFill="1"/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/>
    </xf>
  </cellXfs>
  <cellStyles count="6">
    <cellStyle name="Normaallaad" xfId="0" builtinId="0"/>
    <cellStyle name="Normal 2" xfId="1" xr:uid="{23712233-70AE-4510-9677-383A20DA0E1A}"/>
    <cellStyle name="Normal_Sheet1" xfId="2" xr:uid="{49F6576A-637A-4F2F-9817-BB70FB49D6D8}"/>
    <cellStyle name="Normal_Sheet1 2" xfId="3" xr:uid="{BC6592B1-8E5C-4526-904B-75DD99A9A122}"/>
    <cellStyle name="Protsent" xfId="4" builtinId="5"/>
    <cellStyle name="Protsent 2" xfId="5" xr:uid="{7DD39B6E-B870-456D-ADD9-25247935EBA4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E83E2-8E38-4046-86E2-7040B2D3F44A}">
  <sheetPr codeName="Sheet3"/>
  <dimension ref="A1:K326"/>
  <sheetViews>
    <sheetView zoomScale="110" workbookViewId="0">
      <pane xSplit="3" ySplit="5" topLeftCell="D49" activePane="bottomRight" state="frozen"/>
      <selection pane="topRight" activeCell="E1" sqref="E1"/>
      <selection pane="bottomLeft" activeCell="A6" sqref="A6"/>
      <selection pane="bottomRight" activeCell="A156" sqref="A156:XFD156"/>
    </sheetView>
  </sheetViews>
  <sheetFormatPr defaultColWidth="9.140625" defaultRowHeight="12.75"/>
  <cols>
    <col min="1" max="1" width="11.28515625" style="177" customWidth="1"/>
    <col min="2" max="2" width="5.28515625" style="75" customWidth="1"/>
    <col min="3" max="3" width="40" style="75" customWidth="1"/>
    <col min="4" max="4" width="13.42578125" style="126" customWidth="1"/>
    <col min="5" max="5" width="10.28515625" customWidth="1"/>
    <col min="6" max="6" width="21.42578125" style="145" customWidth="1"/>
    <col min="7" max="7" width="7.140625" style="49" customWidth="1"/>
    <col min="8" max="8" width="15.28515625" style="75" customWidth="1"/>
    <col min="9" max="9" width="13.7109375" customWidth="1"/>
    <col min="10" max="10" width="17.140625" customWidth="1"/>
    <col min="11" max="11" width="56.28515625" customWidth="1"/>
    <col min="12" max="16384" width="9.140625" style="49"/>
  </cols>
  <sheetData>
    <row r="1" spans="1:11" s="75" customFormat="1" ht="26.1" customHeight="1">
      <c r="A1" s="177"/>
      <c r="B1" s="133" t="s">
        <v>312</v>
      </c>
      <c r="C1" s="144"/>
      <c r="D1" s="379" t="s">
        <v>393</v>
      </c>
      <c r="E1"/>
      <c r="F1" s="378" t="s">
        <v>341</v>
      </c>
      <c r="H1" s="376" t="s">
        <v>391</v>
      </c>
      <c r="I1"/>
      <c r="J1"/>
      <c r="K1"/>
    </row>
    <row r="2" spans="1:11" s="75" customFormat="1" ht="15" customHeight="1" thickBot="1">
      <c r="A2" s="178" t="s">
        <v>213</v>
      </c>
      <c r="B2" s="66"/>
      <c r="C2" s="70"/>
      <c r="D2" s="126"/>
      <c r="E2"/>
      <c r="F2" s="146" t="s">
        <v>343</v>
      </c>
      <c r="H2" s="377" t="s">
        <v>392</v>
      </c>
      <c r="I2"/>
      <c r="J2"/>
      <c r="K2"/>
    </row>
    <row r="3" spans="1:11" s="75" customFormat="1" ht="27" customHeight="1" thickBot="1">
      <c r="A3" s="179" t="s">
        <v>5</v>
      </c>
      <c r="B3" s="89"/>
      <c r="C3" s="71"/>
      <c r="D3" s="472" t="s">
        <v>364</v>
      </c>
      <c r="E3"/>
      <c r="F3" s="176" t="s">
        <v>295</v>
      </c>
      <c r="H3" s="313" t="s">
        <v>471</v>
      </c>
      <c r="I3"/>
      <c r="J3"/>
      <c r="K3"/>
    </row>
    <row r="4" spans="1:11" s="75" customFormat="1" ht="26.1" customHeight="1" thickBot="1">
      <c r="A4" s="180" t="s">
        <v>207</v>
      </c>
      <c r="B4" s="90"/>
      <c r="C4" s="72"/>
      <c r="D4" s="473"/>
      <c r="E4"/>
      <c r="F4" s="112"/>
      <c r="H4" s="409" t="s">
        <v>470</v>
      </c>
      <c r="I4"/>
      <c r="J4"/>
      <c r="K4"/>
    </row>
    <row r="5" spans="1:11" s="75" customFormat="1" ht="27.6" customHeight="1" thickBot="1">
      <c r="A5" s="91" t="s">
        <v>304</v>
      </c>
      <c r="B5" s="107" t="s">
        <v>173</v>
      </c>
      <c r="C5" s="73"/>
      <c r="D5" s="407" t="s">
        <v>472</v>
      </c>
      <c r="E5"/>
      <c r="F5" s="112"/>
      <c r="H5" s="171" t="s">
        <v>314</v>
      </c>
      <c r="I5"/>
      <c r="J5"/>
      <c r="K5"/>
    </row>
    <row r="6" spans="1:11" s="75" customFormat="1" ht="15" customHeight="1" thickBot="1">
      <c r="A6" s="181"/>
      <c r="B6" s="118" t="s">
        <v>172</v>
      </c>
      <c r="C6" s="119"/>
      <c r="D6" s="191">
        <f>D7+D14+D15+D19</f>
        <v>15812973</v>
      </c>
      <c r="E6"/>
      <c r="F6" s="112"/>
      <c r="H6" s="223">
        <f>H7+H14+H15+H19</f>
        <v>15327704</v>
      </c>
      <c r="I6"/>
      <c r="J6"/>
      <c r="K6"/>
    </row>
    <row r="7" spans="1:11" s="75" customFormat="1" ht="13.5" thickBot="1">
      <c r="A7" s="181">
        <v>30</v>
      </c>
      <c r="B7" s="134" t="s">
        <v>171</v>
      </c>
      <c r="C7" s="135"/>
      <c r="D7" s="192">
        <f>SUM(D8:D13)</f>
        <v>8100000</v>
      </c>
      <c r="E7"/>
      <c r="F7" s="112"/>
      <c r="H7" s="195">
        <f>SUM(H8:H13)</f>
        <v>7439114</v>
      </c>
      <c r="I7"/>
      <c r="J7"/>
      <c r="K7"/>
    </row>
    <row r="8" spans="1:11">
      <c r="A8" s="182">
        <v>3000</v>
      </c>
      <c r="B8" s="92"/>
      <c r="C8" s="74" t="s">
        <v>170</v>
      </c>
      <c r="D8" s="194">
        <v>7500000</v>
      </c>
      <c r="H8" s="172">
        <v>6968799</v>
      </c>
    </row>
    <row r="9" spans="1:11">
      <c r="A9" s="183">
        <v>3030</v>
      </c>
      <c r="B9" s="93"/>
      <c r="C9" s="74" t="s">
        <v>169</v>
      </c>
      <c r="D9" s="194">
        <v>600000</v>
      </c>
      <c r="H9" s="172">
        <v>470315</v>
      </c>
    </row>
    <row r="10" spans="1:11">
      <c r="A10" s="183">
        <v>3034</v>
      </c>
      <c r="B10" s="93"/>
      <c r="C10" s="74" t="s">
        <v>168</v>
      </c>
      <c r="D10" s="194"/>
      <c r="H10" s="224"/>
    </row>
    <row r="11" spans="1:11">
      <c r="A11" s="183">
        <v>3044</v>
      </c>
      <c r="B11" s="93"/>
      <c r="C11" s="74" t="s">
        <v>167</v>
      </c>
      <c r="D11" s="194"/>
      <c r="H11" s="224"/>
    </row>
    <row r="12" spans="1:11">
      <c r="A12" s="183">
        <v>3045</v>
      </c>
      <c r="B12" s="93"/>
      <c r="C12" s="74" t="s">
        <v>166</v>
      </c>
      <c r="D12" s="194"/>
      <c r="H12" s="224"/>
    </row>
    <row r="13" spans="1:11" ht="13.5" thickBot="1">
      <c r="A13" s="184">
        <v>3047</v>
      </c>
      <c r="B13" s="93"/>
      <c r="C13" s="75" t="s">
        <v>165</v>
      </c>
      <c r="D13" s="194"/>
      <c r="H13" s="224"/>
    </row>
    <row r="14" spans="1:11" s="75" customFormat="1" ht="13.5" thickBot="1">
      <c r="A14" s="185">
        <v>32</v>
      </c>
      <c r="B14" s="136" t="s">
        <v>164</v>
      </c>
      <c r="C14" s="135"/>
      <c r="D14" s="192">
        <v>1706555</v>
      </c>
      <c r="E14"/>
      <c r="F14" s="112"/>
      <c r="H14" s="195">
        <v>1679111</v>
      </c>
      <c r="I14"/>
      <c r="J14"/>
      <c r="K14"/>
    </row>
    <row r="15" spans="1:11" s="75" customFormat="1" ht="13.5" thickBot="1">
      <c r="A15" s="181"/>
      <c r="B15" s="136" t="s">
        <v>208</v>
      </c>
      <c r="C15" s="135"/>
      <c r="D15" s="193">
        <f>D16+D17+D18</f>
        <v>5946847</v>
      </c>
      <c r="E15"/>
      <c r="F15" s="146"/>
      <c r="H15" s="195">
        <f>H16+H17+H18</f>
        <v>6136869</v>
      </c>
      <c r="I15"/>
      <c r="J15"/>
      <c r="K15"/>
    </row>
    <row r="16" spans="1:11">
      <c r="A16" s="183">
        <v>35200</v>
      </c>
      <c r="B16" s="93"/>
      <c r="C16" s="74" t="s">
        <v>398</v>
      </c>
      <c r="D16" s="196">
        <v>2202900</v>
      </c>
      <c r="F16" s="146" t="s">
        <v>340</v>
      </c>
      <c r="H16" s="225">
        <v>2246591</v>
      </c>
    </row>
    <row r="17" spans="1:11">
      <c r="A17" s="183">
        <v>35201</v>
      </c>
      <c r="B17" s="93"/>
      <c r="C17" s="75" t="s">
        <v>399</v>
      </c>
      <c r="D17" s="197">
        <v>3438997</v>
      </c>
      <c r="F17" s="146" t="s">
        <v>400</v>
      </c>
      <c r="H17" s="225">
        <v>3531078</v>
      </c>
    </row>
    <row r="18" spans="1:11" ht="13.5" thickBot="1">
      <c r="A18" s="184" t="s">
        <v>214</v>
      </c>
      <c r="B18" s="95"/>
      <c r="C18" s="77" t="s">
        <v>294</v>
      </c>
      <c r="D18" s="199">
        <v>304950</v>
      </c>
      <c r="F18" s="112" t="s">
        <v>404</v>
      </c>
      <c r="H18" s="226">
        <v>359200</v>
      </c>
    </row>
    <row r="19" spans="1:11" s="75" customFormat="1" ht="13.5" thickBot="1">
      <c r="A19" s="181"/>
      <c r="B19" s="136" t="s">
        <v>163</v>
      </c>
      <c r="C19" s="251"/>
      <c r="D19" s="192">
        <f>SUM(D20:D23)</f>
        <v>59571</v>
      </c>
      <c r="E19"/>
      <c r="F19" s="146"/>
      <c r="H19" s="195">
        <f>SUM(H20:H23)</f>
        <v>72610</v>
      </c>
      <c r="I19"/>
      <c r="J19"/>
      <c r="K19"/>
    </row>
    <row r="20" spans="1:11">
      <c r="A20" s="182" t="s">
        <v>369</v>
      </c>
      <c r="B20" s="93"/>
      <c r="C20" s="51" t="s">
        <v>334</v>
      </c>
      <c r="D20" s="248">
        <v>40000</v>
      </c>
      <c r="F20" s="145" t="s">
        <v>313</v>
      </c>
      <c r="H20" s="224">
        <v>21965</v>
      </c>
    </row>
    <row r="21" spans="1:11">
      <c r="A21" s="183" t="s">
        <v>370</v>
      </c>
      <c r="B21" s="93"/>
      <c r="C21" s="74" t="s">
        <v>305</v>
      </c>
      <c r="D21" s="249">
        <v>10000</v>
      </c>
      <c r="H21" s="224">
        <v>8222</v>
      </c>
    </row>
    <row r="22" spans="1:11" s="75" customFormat="1">
      <c r="A22" s="183">
        <v>3882</v>
      </c>
      <c r="B22" s="93"/>
      <c r="C22" s="74" t="s">
        <v>335</v>
      </c>
      <c r="D22" s="371"/>
      <c r="E22"/>
      <c r="F22" s="112"/>
      <c r="H22" s="225"/>
      <c r="I22"/>
      <c r="J22"/>
      <c r="K22"/>
    </row>
    <row r="23" spans="1:11" s="75" customFormat="1" ht="13.5" thickBot="1">
      <c r="A23" s="184" t="s">
        <v>315</v>
      </c>
      <c r="B23" s="95"/>
      <c r="C23" s="76" t="s">
        <v>336</v>
      </c>
      <c r="D23" s="250">
        <v>9571</v>
      </c>
      <c r="E23"/>
      <c r="F23" s="112" t="s">
        <v>465</v>
      </c>
      <c r="H23" s="226">
        <v>42423</v>
      </c>
      <c r="I23"/>
      <c r="J23"/>
      <c r="K23"/>
    </row>
    <row r="24" spans="1:11" s="75" customFormat="1" ht="13.5" thickBot="1">
      <c r="A24" s="186"/>
      <c r="B24" s="120" t="s">
        <v>162</v>
      </c>
      <c r="C24" s="121"/>
      <c r="D24" s="200">
        <f>D25+D30</f>
        <v>-14783695</v>
      </c>
      <c r="E24"/>
      <c r="F24"/>
      <c r="H24" s="227">
        <f>H25+H30</f>
        <v>-13757526</v>
      </c>
      <c r="I24"/>
      <c r="J24"/>
      <c r="K24"/>
    </row>
    <row r="25" spans="1:11" s="75" customFormat="1" ht="13.5" thickBot="1">
      <c r="A25" s="187"/>
      <c r="B25" s="137" t="s">
        <v>209</v>
      </c>
      <c r="C25" s="138"/>
      <c r="D25" s="200">
        <f>D26+D27+D28+D29</f>
        <v>-1485588</v>
      </c>
      <c r="E25"/>
      <c r="F25" s="146"/>
      <c r="H25" s="227">
        <f>H26+H27+H28+H29</f>
        <v>-1267907</v>
      </c>
      <c r="I25"/>
      <c r="J25"/>
      <c r="K25"/>
    </row>
    <row r="26" spans="1:11">
      <c r="A26" s="182">
        <v>40</v>
      </c>
      <c r="B26" s="92"/>
      <c r="C26" s="78" t="s">
        <v>161</v>
      </c>
      <c r="D26" s="201"/>
      <c r="H26" s="228">
        <v>0</v>
      </c>
    </row>
    <row r="27" spans="1:11">
      <c r="A27" s="183">
        <v>413</v>
      </c>
      <c r="B27" s="93"/>
      <c r="C27" s="51" t="s">
        <v>210</v>
      </c>
      <c r="D27" s="202">
        <v>-1205857</v>
      </c>
      <c r="H27" s="225">
        <v>-1022729</v>
      </c>
    </row>
    <row r="28" spans="1:11">
      <c r="A28" s="183">
        <v>4500</v>
      </c>
      <c r="B28" s="93"/>
      <c r="C28" s="74" t="s">
        <v>211</v>
      </c>
      <c r="D28" s="202">
        <v>-41286</v>
      </c>
      <c r="H28" s="225">
        <v>-25441</v>
      </c>
    </row>
    <row r="29" spans="1:11" ht="13.5" thickBot="1">
      <c r="A29" s="188">
        <v>452</v>
      </c>
      <c r="B29" s="97"/>
      <c r="C29" s="56" t="s">
        <v>212</v>
      </c>
      <c r="D29" s="194">
        <v>-238445</v>
      </c>
      <c r="H29" s="224">
        <v>-219737</v>
      </c>
    </row>
    <row r="30" spans="1:11" s="75" customFormat="1" ht="13.5" thickBot="1">
      <c r="A30" s="185"/>
      <c r="B30" s="136" t="s">
        <v>160</v>
      </c>
      <c r="C30" s="135"/>
      <c r="D30" s="192">
        <f>D31+D32+D33</f>
        <v>-13298107</v>
      </c>
      <c r="E30"/>
      <c r="F30" s="112"/>
      <c r="H30" s="229">
        <f>H31+H32+H33</f>
        <v>-12489619</v>
      </c>
      <c r="I30"/>
      <c r="J30"/>
      <c r="K30"/>
    </row>
    <row r="31" spans="1:11">
      <c r="A31" s="183">
        <v>50</v>
      </c>
      <c r="B31" s="93"/>
      <c r="C31" s="74" t="s">
        <v>159</v>
      </c>
      <c r="D31" s="203">
        <v>-8760549</v>
      </c>
      <c r="H31" s="230">
        <v>-8211105</v>
      </c>
    </row>
    <row r="32" spans="1:11">
      <c r="A32" s="183">
        <v>55</v>
      </c>
      <c r="B32" s="93"/>
      <c r="C32" s="74" t="s">
        <v>158</v>
      </c>
      <c r="D32" s="202">
        <v>-4518938</v>
      </c>
      <c r="H32" s="224">
        <v>-4274320</v>
      </c>
    </row>
    <row r="33" spans="1:11" s="75" customFormat="1" ht="13.5" thickBot="1">
      <c r="A33" s="184">
        <v>60</v>
      </c>
      <c r="B33" s="95"/>
      <c r="C33" s="76" t="s">
        <v>157</v>
      </c>
      <c r="D33" s="209">
        <v>-18620</v>
      </c>
      <c r="E33"/>
      <c r="F33" s="146" t="s">
        <v>377</v>
      </c>
      <c r="H33" s="226">
        <v>-4194</v>
      </c>
      <c r="I33"/>
      <c r="J33"/>
      <c r="K33"/>
    </row>
    <row r="34" spans="1:11" s="75" customFormat="1" ht="13.5" thickBot="1">
      <c r="A34" s="185"/>
      <c r="B34" s="128" t="s">
        <v>156</v>
      </c>
      <c r="C34" s="129"/>
      <c r="D34" s="205">
        <f>D6+D24</f>
        <v>1029278</v>
      </c>
      <c r="E34"/>
      <c r="F34" s="125"/>
      <c r="H34" s="205">
        <f>H6+H24</f>
        <v>1570178</v>
      </c>
      <c r="I34"/>
      <c r="J34"/>
      <c r="K34"/>
    </row>
    <row r="35" spans="1:11" s="75" customFormat="1" ht="13.5" thickBot="1">
      <c r="A35" s="185"/>
      <c r="B35" s="122" t="s">
        <v>155</v>
      </c>
      <c r="C35" s="123"/>
      <c r="D35" s="206">
        <f>D36+D37+D38+D39+D40+D41+D42+D43+D44+D45+D46+D47</f>
        <v>-2074786</v>
      </c>
      <c r="E35"/>
      <c r="F35" s="149"/>
      <c r="H35" s="211">
        <f>H36+H37+H38+H39+H40+H41+H42+H43+H44+H45+H46+H47</f>
        <v>-964657</v>
      </c>
      <c r="I35"/>
      <c r="J35"/>
      <c r="K35"/>
    </row>
    <row r="36" spans="1:11" s="75" customFormat="1">
      <c r="A36" s="183">
        <v>381</v>
      </c>
      <c r="B36" s="93"/>
      <c r="C36" s="139" t="s">
        <v>154</v>
      </c>
      <c r="D36" s="194">
        <v>100000</v>
      </c>
      <c r="E36"/>
      <c r="F36" s="125"/>
      <c r="H36" s="225">
        <v>325502</v>
      </c>
      <c r="I36"/>
      <c r="J36"/>
      <c r="K36"/>
    </row>
    <row r="37" spans="1:11">
      <c r="A37" s="183">
        <v>15</v>
      </c>
      <c r="B37" s="93"/>
      <c r="C37" s="139" t="s">
        <v>148</v>
      </c>
      <c r="D37" s="194">
        <v>-2617750</v>
      </c>
      <c r="F37" s="393" t="s">
        <v>345</v>
      </c>
      <c r="H37" s="225">
        <v>-1035964</v>
      </c>
    </row>
    <row r="38" spans="1:11">
      <c r="A38" s="183">
        <v>3502</v>
      </c>
      <c r="B38" s="93"/>
      <c r="C38" s="139" t="s">
        <v>152</v>
      </c>
      <c r="D38" s="202">
        <v>889305</v>
      </c>
      <c r="G38" s="145" t="s">
        <v>296</v>
      </c>
      <c r="H38" s="225">
        <v>142599</v>
      </c>
    </row>
    <row r="39" spans="1:11">
      <c r="A39" s="183">
        <v>4502</v>
      </c>
      <c r="B39" s="93"/>
      <c r="C39" s="139" t="s">
        <v>146</v>
      </c>
      <c r="D39" s="194">
        <v>-224847</v>
      </c>
      <c r="F39" s="147"/>
      <c r="G39" s="147"/>
      <c r="H39" s="224">
        <v>-103643</v>
      </c>
    </row>
    <row r="40" spans="1:11">
      <c r="A40" s="207" t="s">
        <v>371</v>
      </c>
      <c r="B40" s="79"/>
      <c r="C40" s="383" t="s">
        <v>151</v>
      </c>
      <c r="D40" s="208"/>
      <c r="F40" s="148"/>
      <c r="G40" s="148" t="s">
        <v>297</v>
      </c>
      <c r="H40" s="225"/>
    </row>
    <row r="41" spans="1:11">
      <c r="A41" s="207" t="s">
        <v>372</v>
      </c>
      <c r="B41" s="79"/>
      <c r="C41" s="383" t="s">
        <v>145</v>
      </c>
      <c r="D41" s="208"/>
      <c r="F41" s="127" t="s">
        <v>425</v>
      </c>
      <c r="G41" s="148" t="s">
        <v>298</v>
      </c>
      <c r="H41" s="225"/>
    </row>
    <row r="42" spans="1:11">
      <c r="A42" s="207" t="s">
        <v>373</v>
      </c>
      <c r="B42" s="93"/>
      <c r="C42" s="384" t="s">
        <v>150</v>
      </c>
      <c r="D42" s="208"/>
      <c r="F42" s="147"/>
      <c r="G42" s="147" t="s">
        <v>299</v>
      </c>
      <c r="H42" s="225"/>
    </row>
    <row r="43" spans="1:11">
      <c r="A43" s="207" t="s">
        <v>374</v>
      </c>
      <c r="B43" s="93"/>
      <c r="C43" s="384" t="s">
        <v>144</v>
      </c>
      <c r="D43" s="208"/>
      <c r="F43" s="127" t="s">
        <v>425</v>
      </c>
      <c r="G43" s="147" t="s">
        <v>300</v>
      </c>
      <c r="H43" s="225"/>
    </row>
    <row r="44" spans="1:11" s="75" customFormat="1">
      <c r="A44" s="183">
        <v>1532</v>
      </c>
      <c r="B44" s="93"/>
      <c r="C44" s="140" t="s">
        <v>149</v>
      </c>
      <c r="D44" s="194">
        <v>15000</v>
      </c>
      <c r="E44"/>
      <c r="F44" s="113"/>
      <c r="G44" s="75" t="s">
        <v>338</v>
      </c>
      <c r="H44" s="224">
        <v>15000</v>
      </c>
      <c r="I44"/>
      <c r="J44"/>
      <c r="K44"/>
    </row>
    <row r="45" spans="1:11" s="75" customFormat="1">
      <c r="A45" s="183">
        <v>1531</v>
      </c>
      <c r="B45" s="93"/>
      <c r="C45" s="139" t="s">
        <v>143</v>
      </c>
      <c r="D45" s="208"/>
      <c r="E45"/>
      <c r="F45" s="392" t="s">
        <v>397</v>
      </c>
      <c r="G45" s="75" t="s">
        <v>339</v>
      </c>
      <c r="H45" s="231"/>
      <c r="I45"/>
      <c r="J45"/>
      <c r="K45"/>
    </row>
    <row r="46" spans="1:11" s="75" customFormat="1">
      <c r="A46" s="186">
        <v>655</v>
      </c>
      <c r="B46" s="79"/>
      <c r="C46" s="139" t="s">
        <v>153</v>
      </c>
      <c r="D46" s="208">
        <v>65000</v>
      </c>
      <c r="E46"/>
      <c r="F46" s="127" t="s">
        <v>406</v>
      </c>
      <c r="H46" s="232">
        <v>13118</v>
      </c>
      <c r="I46"/>
      <c r="J46"/>
      <c r="K46"/>
    </row>
    <row r="47" spans="1:11" s="75" customFormat="1" ht="13.5" thickBot="1">
      <c r="A47" s="184">
        <v>650</v>
      </c>
      <c r="B47" s="95"/>
      <c r="C47" s="141" t="s">
        <v>147</v>
      </c>
      <c r="D47" s="209">
        <v>-301494</v>
      </c>
      <c r="E47"/>
      <c r="F47" s="127"/>
      <c r="H47" s="233">
        <v>-321269</v>
      </c>
      <c r="I47"/>
      <c r="J47"/>
      <c r="K47"/>
    </row>
    <row r="48" spans="1:11" s="75" customFormat="1" ht="13.5" thickBot="1">
      <c r="A48" s="181"/>
      <c r="B48" s="130" t="s">
        <v>142</v>
      </c>
      <c r="C48" s="131"/>
      <c r="D48" s="210">
        <f>D34+D35</f>
        <v>-1045508</v>
      </c>
      <c r="E48"/>
      <c r="F48"/>
      <c r="G48" s="126">
        <f>E52-E49</f>
        <v>0</v>
      </c>
      <c r="H48" s="211">
        <f>H34+H35</f>
        <v>605521</v>
      </c>
      <c r="I48"/>
      <c r="J48"/>
      <c r="K48"/>
    </row>
    <row r="49" spans="1:11" s="75" customFormat="1" ht="13.5" thickBot="1">
      <c r="A49" s="181"/>
      <c r="B49" s="122" t="s">
        <v>141</v>
      </c>
      <c r="C49" s="123"/>
      <c r="D49" s="210">
        <f>D50+D51</f>
        <v>602516</v>
      </c>
      <c r="E49"/>
      <c r="F49" s="126"/>
      <c r="H49" s="211">
        <f>H50+H51</f>
        <v>106167</v>
      </c>
      <c r="I49"/>
      <c r="J49"/>
      <c r="K49"/>
    </row>
    <row r="50" spans="1:11" s="75" customFormat="1">
      <c r="A50" s="189" t="s">
        <v>375</v>
      </c>
      <c r="B50" s="98"/>
      <c r="C50" s="142" t="s">
        <v>140</v>
      </c>
      <c r="D50" s="208">
        <v>1157500</v>
      </c>
      <c r="E50"/>
      <c r="F50" s="374" t="s">
        <v>411</v>
      </c>
      <c r="H50" s="234">
        <v>8008587</v>
      </c>
      <c r="I50"/>
      <c r="J50"/>
      <c r="K50"/>
    </row>
    <row r="51" spans="1:11" s="75" customFormat="1" ht="13.5" thickBot="1">
      <c r="A51" s="190" t="s">
        <v>376</v>
      </c>
      <c r="B51" s="99"/>
      <c r="C51" s="143" t="s">
        <v>139</v>
      </c>
      <c r="D51" s="212">
        <v>-554984</v>
      </c>
      <c r="E51"/>
      <c r="F51" s="114" t="s">
        <v>301</v>
      </c>
      <c r="H51" s="235">
        <v>-7902420</v>
      </c>
      <c r="I51"/>
      <c r="J51"/>
      <c r="K51"/>
    </row>
    <row r="52" spans="1:11" s="75" customFormat="1" ht="13.5" thickBot="1">
      <c r="A52" s="394">
        <v>100</v>
      </c>
      <c r="B52" s="118" t="s">
        <v>138</v>
      </c>
      <c r="C52" s="124"/>
      <c r="D52" s="210">
        <v>-530786</v>
      </c>
      <c r="E52"/>
      <c r="F52"/>
      <c r="H52" s="236">
        <v>657179</v>
      </c>
      <c r="I52"/>
      <c r="J52"/>
      <c r="K52"/>
    </row>
    <row r="53" spans="1:11" ht="27" customHeight="1" thickBot="1">
      <c r="A53" s="181"/>
      <c r="B53" s="478" t="s">
        <v>448</v>
      </c>
      <c r="C53" s="477"/>
      <c r="D53" s="212">
        <v>-87794</v>
      </c>
      <c r="F53" s="49"/>
      <c r="H53" s="235">
        <v>-54509</v>
      </c>
    </row>
    <row r="54" spans="1:11" ht="14.1" customHeight="1" thickBot="1">
      <c r="A54" s="181"/>
      <c r="B54" s="79"/>
      <c r="C54" s="479" t="s">
        <v>424</v>
      </c>
      <c r="D54" s="480"/>
      <c r="E54" s="480"/>
      <c r="F54" s="480"/>
      <c r="G54" s="382"/>
      <c r="H54" s="237"/>
    </row>
    <row r="55" spans="1:11" s="75" customFormat="1" ht="37.5" hidden="1" customHeight="1" thickBot="1">
      <c r="A55" s="181"/>
      <c r="B55" s="476" t="s">
        <v>182</v>
      </c>
      <c r="C55" s="477"/>
      <c r="D55" s="200">
        <f>D56+D63+D64+D68+D85+D92+D99+D106+D124+D137</f>
        <v>0</v>
      </c>
      <c r="E55"/>
      <c r="F55"/>
      <c r="H55" s="200">
        <f>H56+H63+H64+H68+H85+H92+H99+H106+H124+H137</f>
        <v>0</v>
      </c>
      <c r="I55"/>
      <c r="J55"/>
      <c r="K55"/>
    </row>
    <row r="56" spans="1:11" ht="13.5" hidden="1" thickBot="1">
      <c r="A56" s="100" t="s">
        <v>215</v>
      </c>
      <c r="B56" s="108" t="s">
        <v>137</v>
      </c>
      <c r="C56" s="53"/>
      <c r="D56" s="213">
        <f>SUM(D57:D62)</f>
        <v>0</v>
      </c>
      <c r="F56"/>
      <c r="H56" s="237">
        <f>SUM(H57:H62)</f>
        <v>0</v>
      </c>
    </row>
    <row r="57" spans="1:11" hidden="1">
      <c r="A57" s="101" t="s">
        <v>216</v>
      </c>
      <c r="B57" s="93" t="s">
        <v>136</v>
      </c>
      <c r="C57" s="74"/>
      <c r="D57" s="214"/>
      <c r="F57"/>
      <c r="H57" s="238"/>
    </row>
    <row r="58" spans="1:11" hidden="1">
      <c r="A58" s="101" t="s">
        <v>217</v>
      </c>
      <c r="B58" s="93" t="s">
        <v>135</v>
      </c>
      <c r="C58" s="74"/>
      <c r="D58" s="214"/>
      <c r="F58"/>
      <c r="H58" s="238"/>
    </row>
    <row r="59" spans="1:11" hidden="1">
      <c r="A59" s="101" t="s">
        <v>218</v>
      </c>
      <c r="B59" s="109" t="s">
        <v>134</v>
      </c>
      <c r="C59" s="51"/>
      <c r="D59" s="214"/>
      <c r="F59"/>
      <c r="H59" s="239"/>
    </row>
    <row r="60" spans="1:11" hidden="1">
      <c r="A60" s="101" t="s">
        <v>219</v>
      </c>
      <c r="B60" s="93" t="s">
        <v>133</v>
      </c>
      <c r="C60" s="74"/>
      <c r="D60" s="214"/>
      <c r="F60"/>
      <c r="H60" s="238"/>
    </row>
    <row r="61" spans="1:11" hidden="1">
      <c r="A61" s="101" t="s">
        <v>220</v>
      </c>
      <c r="B61" s="93" t="s">
        <v>132</v>
      </c>
      <c r="C61" s="74"/>
      <c r="D61" s="215"/>
      <c r="F61"/>
      <c r="H61" s="232"/>
    </row>
    <row r="62" spans="1:11" ht="13.5" hidden="1" thickBot="1">
      <c r="A62" s="101"/>
      <c r="B62" s="95" t="s">
        <v>131</v>
      </c>
      <c r="C62" s="55"/>
      <c r="D62" s="216"/>
      <c r="F62"/>
      <c r="H62" s="235"/>
    </row>
    <row r="63" spans="1:11" ht="13.5" hidden="1" thickBot="1">
      <c r="A63" s="100" t="s">
        <v>221</v>
      </c>
      <c r="B63" s="108" t="s">
        <v>130</v>
      </c>
      <c r="C63" s="53"/>
      <c r="D63" s="217"/>
      <c r="F63"/>
      <c r="H63" s="240"/>
    </row>
    <row r="64" spans="1:11" s="75" customFormat="1" ht="13.5" hidden="1" thickBot="1">
      <c r="A64" s="100" t="s">
        <v>222</v>
      </c>
      <c r="B64" s="108" t="s">
        <v>129</v>
      </c>
      <c r="C64" s="80"/>
      <c r="D64" s="213">
        <f>SUM(D65:D67)</f>
        <v>0</v>
      </c>
      <c r="E64"/>
      <c r="F64"/>
      <c r="H64" s="237">
        <f>SUM(H65:H67)</f>
        <v>0</v>
      </c>
      <c r="I64"/>
      <c r="J64"/>
      <c r="K64"/>
    </row>
    <row r="65" spans="1:11" hidden="1">
      <c r="A65" s="101" t="s">
        <v>223</v>
      </c>
      <c r="B65" s="93" t="s">
        <v>128</v>
      </c>
      <c r="D65" s="214"/>
      <c r="F65"/>
      <c r="H65" s="238"/>
    </row>
    <row r="66" spans="1:11" hidden="1">
      <c r="A66" s="101" t="s">
        <v>224</v>
      </c>
      <c r="B66" s="93" t="s">
        <v>127</v>
      </c>
      <c r="D66" s="214"/>
      <c r="F66"/>
      <c r="H66" s="238"/>
    </row>
    <row r="67" spans="1:11" ht="13.5" hidden="1" thickBot="1">
      <c r="A67" s="101"/>
      <c r="B67" s="95" t="s">
        <v>126</v>
      </c>
      <c r="C67" s="54"/>
      <c r="D67" s="216"/>
      <c r="F67"/>
      <c r="H67" s="235"/>
    </row>
    <row r="68" spans="1:11" ht="13.5" hidden="1" thickBot="1">
      <c r="A68" s="100" t="s">
        <v>225</v>
      </c>
      <c r="B68" s="108" t="s">
        <v>125</v>
      </c>
      <c r="C68" s="80"/>
      <c r="D68" s="213">
        <f>SUM(D69:D84)</f>
        <v>0</v>
      </c>
      <c r="F68"/>
      <c r="H68" s="237">
        <f>SUM(H69:H84)</f>
        <v>0</v>
      </c>
    </row>
    <row r="69" spans="1:11" hidden="1">
      <c r="A69" s="101" t="s">
        <v>226</v>
      </c>
      <c r="B69" s="93" t="s">
        <v>124</v>
      </c>
      <c r="D69" s="218"/>
      <c r="F69"/>
      <c r="H69" s="241"/>
    </row>
    <row r="70" spans="1:11" s="75" customFormat="1" hidden="1">
      <c r="A70" s="101" t="s">
        <v>227</v>
      </c>
      <c r="B70" s="93" t="s">
        <v>331</v>
      </c>
      <c r="D70" s="214"/>
      <c r="E70"/>
      <c r="F70"/>
      <c r="H70" s="238"/>
      <c r="I70"/>
      <c r="J70"/>
      <c r="K70"/>
    </row>
    <row r="71" spans="1:11" hidden="1">
      <c r="A71" s="101" t="s">
        <v>228</v>
      </c>
      <c r="B71" s="93" t="s">
        <v>123</v>
      </c>
      <c r="D71" s="214"/>
      <c r="F71"/>
      <c r="H71" s="238"/>
    </row>
    <row r="72" spans="1:11" hidden="1">
      <c r="A72" s="101" t="s">
        <v>229</v>
      </c>
      <c r="B72" s="93" t="s">
        <v>122</v>
      </c>
      <c r="D72" s="214"/>
      <c r="F72"/>
      <c r="H72" s="238"/>
    </row>
    <row r="73" spans="1:11" hidden="1">
      <c r="A73" s="101" t="s">
        <v>230</v>
      </c>
      <c r="B73" s="93" t="s">
        <v>121</v>
      </c>
      <c r="D73" s="214"/>
      <c r="F73"/>
      <c r="H73" s="238"/>
    </row>
    <row r="74" spans="1:11" hidden="1">
      <c r="A74" s="101" t="s">
        <v>231</v>
      </c>
      <c r="B74" s="93" t="s">
        <v>120</v>
      </c>
      <c r="D74" s="214"/>
      <c r="F74"/>
      <c r="H74" s="238"/>
    </row>
    <row r="75" spans="1:11" hidden="1">
      <c r="A75" s="101" t="s">
        <v>232</v>
      </c>
      <c r="B75" s="93" t="s">
        <v>119</v>
      </c>
      <c r="D75" s="214"/>
      <c r="F75"/>
      <c r="H75" s="238"/>
    </row>
    <row r="76" spans="1:11" hidden="1">
      <c r="A76" s="101" t="s">
        <v>233</v>
      </c>
      <c r="B76" s="93" t="s">
        <v>332</v>
      </c>
      <c r="D76" s="214"/>
      <c r="F76"/>
      <c r="H76" s="238"/>
    </row>
    <row r="77" spans="1:11" hidden="1">
      <c r="A77" s="101" t="s">
        <v>234</v>
      </c>
      <c r="B77" s="93" t="s">
        <v>118</v>
      </c>
      <c r="D77" s="214"/>
      <c r="F77"/>
      <c r="H77" s="238"/>
    </row>
    <row r="78" spans="1:11" hidden="1">
      <c r="A78" s="101" t="s">
        <v>235</v>
      </c>
      <c r="B78" s="93" t="s">
        <v>117</v>
      </c>
      <c r="D78" s="214"/>
      <c r="F78"/>
      <c r="H78" s="238"/>
    </row>
    <row r="79" spans="1:11" hidden="1">
      <c r="A79" s="101" t="s">
        <v>236</v>
      </c>
      <c r="B79" s="93" t="s">
        <v>116</v>
      </c>
      <c r="D79" s="214"/>
      <c r="F79"/>
      <c r="H79" s="238"/>
    </row>
    <row r="80" spans="1:11" hidden="1">
      <c r="A80" s="101" t="s">
        <v>237</v>
      </c>
      <c r="B80" s="93" t="s">
        <v>115</v>
      </c>
      <c r="D80" s="214"/>
      <c r="F80"/>
      <c r="H80" s="238"/>
    </row>
    <row r="81" spans="1:8" hidden="1">
      <c r="A81" s="101" t="s">
        <v>238</v>
      </c>
      <c r="B81" s="93" t="s">
        <v>114</v>
      </c>
      <c r="D81" s="214"/>
      <c r="F81"/>
      <c r="H81" s="238"/>
    </row>
    <row r="82" spans="1:8" hidden="1">
      <c r="A82" s="101" t="s">
        <v>239</v>
      </c>
      <c r="B82" s="93" t="s">
        <v>113</v>
      </c>
      <c r="D82" s="214"/>
      <c r="F82"/>
      <c r="H82" s="238"/>
    </row>
    <row r="83" spans="1:8" hidden="1">
      <c r="A83" s="101" t="s">
        <v>240</v>
      </c>
      <c r="B83" s="93" t="s">
        <v>112</v>
      </c>
      <c r="D83" s="214"/>
      <c r="F83"/>
      <c r="H83" s="238"/>
    </row>
    <row r="84" spans="1:8" ht="13.5" hidden="1" thickBot="1">
      <c r="A84" s="102"/>
      <c r="B84" s="93" t="s">
        <v>111</v>
      </c>
      <c r="D84" s="214"/>
      <c r="F84"/>
      <c r="H84" s="238"/>
    </row>
    <row r="85" spans="1:8" ht="13.5" hidden="1" thickBot="1">
      <c r="A85" s="100" t="s">
        <v>241</v>
      </c>
      <c r="B85" s="108" t="s">
        <v>110</v>
      </c>
      <c r="C85" s="80"/>
      <c r="D85" s="213">
        <f>SUM(D86:D91)</f>
        <v>0</v>
      </c>
      <c r="F85"/>
      <c r="H85" s="237">
        <f>SUM(H86:H91)</f>
        <v>0</v>
      </c>
    </row>
    <row r="86" spans="1:8" hidden="1">
      <c r="A86" s="101" t="s">
        <v>242</v>
      </c>
      <c r="B86" s="93" t="s">
        <v>109</v>
      </c>
      <c r="D86" s="214"/>
      <c r="F86"/>
      <c r="H86" s="238"/>
    </row>
    <row r="87" spans="1:8" hidden="1">
      <c r="A87" s="101" t="s">
        <v>436</v>
      </c>
      <c r="B87" s="481" t="s">
        <v>437</v>
      </c>
      <c r="C87" s="482"/>
      <c r="D87" s="214"/>
      <c r="F87"/>
      <c r="H87" s="238"/>
    </row>
    <row r="88" spans="1:8" hidden="1">
      <c r="A88" s="101" t="s">
        <v>243</v>
      </c>
      <c r="B88" s="93" t="s">
        <v>108</v>
      </c>
      <c r="D88" s="214"/>
      <c r="F88"/>
      <c r="H88" s="238"/>
    </row>
    <row r="89" spans="1:8" hidden="1">
      <c r="A89" s="101" t="s">
        <v>244</v>
      </c>
      <c r="B89" s="93" t="s">
        <v>107</v>
      </c>
      <c r="D89" s="214"/>
      <c r="F89"/>
      <c r="H89" s="238"/>
    </row>
    <row r="90" spans="1:8" hidden="1">
      <c r="A90" s="101" t="s">
        <v>245</v>
      </c>
      <c r="B90" s="79" t="s">
        <v>106</v>
      </c>
      <c r="D90" s="214"/>
      <c r="F90"/>
      <c r="H90" s="238"/>
    </row>
    <row r="91" spans="1:8" ht="13.5" hidden="1" thickBot="1">
      <c r="A91" s="101"/>
      <c r="B91" s="95" t="s">
        <v>105</v>
      </c>
      <c r="C91" s="54"/>
      <c r="D91" s="216"/>
      <c r="F91"/>
      <c r="H91" s="235"/>
    </row>
    <row r="92" spans="1:8" ht="13.5" hidden="1" thickBot="1">
      <c r="A92" s="100" t="s">
        <v>246</v>
      </c>
      <c r="B92" s="108" t="s">
        <v>104</v>
      </c>
      <c r="C92" s="80"/>
      <c r="D92" s="213">
        <f>SUM(D93:D98)</f>
        <v>0</v>
      </c>
      <c r="F92"/>
      <c r="H92" s="237">
        <f>SUM(H93:H98)</f>
        <v>0</v>
      </c>
    </row>
    <row r="93" spans="1:8" hidden="1">
      <c r="A93" s="101" t="s">
        <v>247</v>
      </c>
      <c r="B93" s="93" t="s">
        <v>103</v>
      </c>
      <c r="D93" s="214"/>
      <c r="F93"/>
      <c r="H93" s="238"/>
    </row>
    <row r="94" spans="1:8" hidden="1">
      <c r="A94" s="101" t="s">
        <v>248</v>
      </c>
      <c r="B94" s="93" t="s">
        <v>102</v>
      </c>
      <c r="D94" s="214"/>
      <c r="F94"/>
      <c r="H94" s="238"/>
    </row>
    <row r="95" spans="1:8" hidden="1">
      <c r="A95" s="101" t="s">
        <v>249</v>
      </c>
      <c r="B95" s="93" t="s">
        <v>101</v>
      </c>
      <c r="D95" s="214"/>
      <c r="F95"/>
      <c r="H95" s="238"/>
    </row>
    <row r="96" spans="1:8" hidden="1">
      <c r="A96" s="101" t="s">
        <v>250</v>
      </c>
      <c r="B96" s="93" t="s">
        <v>100</v>
      </c>
      <c r="D96" s="214"/>
      <c r="F96"/>
      <c r="H96" s="238"/>
    </row>
    <row r="97" spans="1:8" hidden="1">
      <c r="A97" s="101" t="s">
        <v>251</v>
      </c>
      <c r="B97" s="93" t="s">
        <v>99</v>
      </c>
      <c r="D97" s="214"/>
      <c r="F97"/>
      <c r="H97" s="238"/>
    </row>
    <row r="98" spans="1:8" ht="13.5" hidden="1" thickBot="1">
      <c r="A98" s="101"/>
      <c r="B98" s="95" t="s">
        <v>98</v>
      </c>
      <c r="C98" s="311"/>
      <c r="D98" s="214"/>
      <c r="F98"/>
      <c r="H98" s="238"/>
    </row>
    <row r="99" spans="1:8" ht="13.5" hidden="1" thickBot="1">
      <c r="A99" s="100" t="s">
        <v>252</v>
      </c>
      <c r="B99" s="108" t="s">
        <v>97</v>
      </c>
      <c r="C99" s="80"/>
      <c r="D99" s="213">
        <f>SUM(D100:D105)</f>
        <v>0</v>
      </c>
      <c r="F99"/>
      <c r="H99" s="237">
        <f>SUM(H100:H105)</f>
        <v>0</v>
      </c>
    </row>
    <row r="100" spans="1:8" hidden="1">
      <c r="A100" s="101" t="s">
        <v>253</v>
      </c>
      <c r="B100" s="93" t="s">
        <v>96</v>
      </c>
      <c r="D100" s="214"/>
      <c r="F100"/>
      <c r="H100" s="238"/>
    </row>
    <row r="101" spans="1:8" hidden="1">
      <c r="A101" s="101" t="s">
        <v>254</v>
      </c>
      <c r="B101" s="93" t="s">
        <v>95</v>
      </c>
      <c r="D101" s="214"/>
      <c r="F101"/>
      <c r="H101" s="238"/>
    </row>
    <row r="102" spans="1:8" hidden="1">
      <c r="A102" s="101" t="s">
        <v>255</v>
      </c>
      <c r="B102" s="93" t="s">
        <v>94</v>
      </c>
      <c r="D102" s="214"/>
      <c r="F102"/>
      <c r="H102" s="238"/>
    </row>
    <row r="103" spans="1:8" hidden="1">
      <c r="A103" s="101" t="s">
        <v>256</v>
      </c>
      <c r="B103" s="93" t="s">
        <v>93</v>
      </c>
      <c r="D103" s="214"/>
      <c r="F103"/>
      <c r="H103" s="238"/>
    </row>
    <row r="104" spans="1:8" hidden="1">
      <c r="A104" s="101" t="s">
        <v>257</v>
      </c>
      <c r="B104" s="93" t="s">
        <v>92</v>
      </c>
      <c r="D104" s="214"/>
      <c r="F104"/>
      <c r="H104" s="238"/>
    </row>
    <row r="105" spans="1:8" ht="13.5" hidden="1" thickBot="1">
      <c r="A105" s="103"/>
      <c r="B105" s="95" t="s">
        <v>91</v>
      </c>
      <c r="C105" s="77"/>
      <c r="D105" s="216"/>
      <c r="F105"/>
      <c r="H105" s="235"/>
    </row>
    <row r="106" spans="1:8" ht="13.5" hidden="1" thickBot="1">
      <c r="A106" s="100" t="s">
        <v>258</v>
      </c>
      <c r="B106" s="108" t="s">
        <v>90</v>
      </c>
      <c r="C106" s="80"/>
      <c r="D106" s="213">
        <f>SUM(D107:D123)</f>
        <v>0</v>
      </c>
      <c r="F106"/>
      <c r="H106" s="213">
        <f>SUM(H107:H123)</f>
        <v>0</v>
      </c>
    </row>
    <row r="107" spans="1:8" hidden="1">
      <c r="A107" s="347" t="s">
        <v>259</v>
      </c>
      <c r="B107" s="347" t="s">
        <v>438</v>
      </c>
      <c r="D107" s="214"/>
      <c r="F107"/>
      <c r="H107" s="238"/>
    </row>
    <row r="108" spans="1:8" hidden="1">
      <c r="A108" s="347" t="s">
        <v>260</v>
      </c>
      <c r="B108" s="481" t="s">
        <v>333</v>
      </c>
      <c r="C108" s="482"/>
      <c r="D108" s="214"/>
      <c r="F108"/>
      <c r="H108" s="238"/>
    </row>
    <row r="109" spans="1:8" hidden="1">
      <c r="A109" s="347" t="s">
        <v>261</v>
      </c>
      <c r="B109" s="481" t="s">
        <v>89</v>
      </c>
      <c r="C109" s="482"/>
      <c r="D109" s="214"/>
      <c r="F109"/>
      <c r="H109" s="238"/>
    </row>
    <row r="110" spans="1:8" hidden="1">
      <c r="A110" s="347" t="s">
        <v>262</v>
      </c>
      <c r="B110" s="481" t="s">
        <v>439</v>
      </c>
      <c r="C110" s="482"/>
      <c r="D110" s="214"/>
      <c r="F110"/>
      <c r="H110" s="238"/>
    </row>
    <row r="111" spans="1:8" hidden="1">
      <c r="A111" s="347" t="s">
        <v>263</v>
      </c>
      <c r="B111" s="481" t="s">
        <v>88</v>
      </c>
      <c r="C111" s="482"/>
      <c r="D111" s="214"/>
      <c r="F111"/>
      <c r="H111" s="238"/>
    </row>
    <row r="112" spans="1:8" hidden="1">
      <c r="A112" s="347" t="s">
        <v>264</v>
      </c>
      <c r="B112" s="481" t="s">
        <v>440</v>
      </c>
      <c r="C112" s="482"/>
      <c r="D112" s="214"/>
      <c r="F112"/>
      <c r="H112" s="238"/>
    </row>
    <row r="113" spans="1:8" hidden="1">
      <c r="A113" s="347" t="s">
        <v>265</v>
      </c>
      <c r="B113" s="481" t="s">
        <v>87</v>
      </c>
      <c r="C113" s="482"/>
      <c r="D113" s="214"/>
      <c r="F113"/>
      <c r="H113" s="238"/>
    </row>
    <row r="114" spans="1:8" hidden="1">
      <c r="A114" s="347" t="s">
        <v>388</v>
      </c>
      <c r="B114" s="481" t="s">
        <v>86</v>
      </c>
      <c r="C114" s="482"/>
      <c r="D114" s="214"/>
      <c r="F114"/>
      <c r="H114" s="238"/>
    </row>
    <row r="115" spans="1:8" hidden="1">
      <c r="A115" s="347" t="s">
        <v>389</v>
      </c>
      <c r="B115" s="481" t="s">
        <v>441</v>
      </c>
      <c r="C115" s="482"/>
      <c r="D115" s="214"/>
      <c r="F115"/>
      <c r="H115" s="238"/>
    </row>
    <row r="116" spans="1:8" hidden="1">
      <c r="A116" s="347" t="s">
        <v>390</v>
      </c>
      <c r="B116" s="481" t="s">
        <v>442</v>
      </c>
      <c r="C116" s="482"/>
      <c r="D116" s="214"/>
      <c r="F116"/>
      <c r="H116" s="238"/>
    </row>
    <row r="117" spans="1:8" hidden="1">
      <c r="A117" s="347" t="s">
        <v>266</v>
      </c>
      <c r="B117" s="481" t="s">
        <v>85</v>
      </c>
      <c r="C117" s="482"/>
      <c r="D117" s="214"/>
      <c r="F117"/>
      <c r="H117" s="238"/>
    </row>
    <row r="118" spans="1:8" hidden="1">
      <c r="A118" s="347" t="s">
        <v>267</v>
      </c>
      <c r="B118" s="481" t="s">
        <v>84</v>
      </c>
      <c r="C118" s="482"/>
      <c r="D118" s="214"/>
      <c r="F118"/>
      <c r="H118" s="238"/>
    </row>
    <row r="119" spans="1:8" hidden="1">
      <c r="A119" s="347" t="s">
        <v>268</v>
      </c>
      <c r="B119" s="481" t="s">
        <v>83</v>
      </c>
      <c r="C119" s="482"/>
      <c r="D119" s="214"/>
      <c r="F119"/>
      <c r="H119" s="238"/>
    </row>
    <row r="120" spans="1:8" hidden="1">
      <c r="A120" s="347" t="s">
        <v>269</v>
      </c>
      <c r="B120" s="481" t="s">
        <v>82</v>
      </c>
      <c r="C120" s="482"/>
      <c r="D120" s="214"/>
      <c r="F120"/>
      <c r="H120" s="238"/>
    </row>
    <row r="121" spans="1:8" hidden="1">
      <c r="A121" s="347" t="s">
        <v>270</v>
      </c>
      <c r="B121" s="481" t="s">
        <v>81</v>
      </c>
      <c r="C121" s="482"/>
      <c r="D121" s="214"/>
      <c r="F121"/>
      <c r="H121" s="238"/>
    </row>
    <row r="122" spans="1:8" hidden="1">
      <c r="A122" s="347" t="s">
        <v>271</v>
      </c>
      <c r="B122" s="481" t="s">
        <v>80</v>
      </c>
      <c r="C122" s="482"/>
      <c r="D122" s="214"/>
      <c r="F122"/>
      <c r="H122" s="238"/>
    </row>
    <row r="123" spans="1:8" ht="13.5" hidden="1" thickBot="1">
      <c r="A123" s="101"/>
      <c r="B123" s="481" t="s">
        <v>79</v>
      </c>
      <c r="C123" s="482"/>
      <c r="D123" s="214"/>
      <c r="F123"/>
      <c r="H123" s="238"/>
    </row>
    <row r="124" spans="1:8" ht="13.5" hidden="1" thickBot="1">
      <c r="A124" s="100" t="s">
        <v>272</v>
      </c>
      <c r="B124" s="108" t="s">
        <v>405</v>
      </c>
      <c r="C124" s="80"/>
      <c r="D124" s="213">
        <f>SUM(D125:D136)</f>
        <v>0</v>
      </c>
      <c r="F124"/>
      <c r="H124" s="237">
        <f>SUM(H125:H136)</f>
        <v>0</v>
      </c>
    </row>
    <row r="125" spans="1:8" hidden="1">
      <c r="A125" s="347" t="s">
        <v>273</v>
      </c>
      <c r="B125" s="348" t="s">
        <v>368</v>
      </c>
      <c r="D125" s="214"/>
      <c r="F125"/>
      <c r="H125" s="238"/>
    </row>
    <row r="126" spans="1:8" ht="15.75" hidden="1" customHeight="1">
      <c r="A126" s="347" t="s">
        <v>401</v>
      </c>
      <c r="B126" s="348" t="s">
        <v>402</v>
      </c>
      <c r="C126" s="312"/>
      <c r="D126" s="214"/>
      <c r="F126"/>
      <c r="H126" s="238"/>
    </row>
    <row r="127" spans="1:8" ht="24.75" hidden="1" customHeight="1">
      <c r="A127" s="347" t="s">
        <v>403</v>
      </c>
      <c r="B127" s="348" t="s">
        <v>77</v>
      </c>
      <c r="C127" s="312"/>
      <c r="D127" s="214"/>
      <c r="F127"/>
      <c r="H127" s="238"/>
    </row>
    <row r="128" spans="1:8" hidden="1">
      <c r="A128" s="347" t="s">
        <v>274</v>
      </c>
      <c r="B128" s="348" t="s">
        <v>76</v>
      </c>
      <c r="C128" s="312"/>
      <c r="D128" s="214"/>
      <c r="F128"/>
      <c r="H128" s="238"/>
    </row>
    <row r="129" spans="1:8" hidden="1">
      <c r="A129" s="347" t="s">
        <v>275</v>
      </c>
      <c r="B129" s="481" t="s">
        <v>443</v>
      </c>
      <c r="C129" s="482"/>
      <c r="D129" s="214"/>
      <c r="F129"/>
      <c r="H129" s="238"/>
    </row>
    <row r="130" spans="1:8" hidden="1">
      <c r="A130" s="347" t="s">
        <v>444</v>
      </c>
      <c r="B130" s="481" t="s">
        <v>445</v>
      </c>
      <c r="C130" s="482"/>
      <c r="D130" s="214"/>
      <c r="F130"/>
      <c r="H130" s="238"/>
    </row>
    <row r="131" spans="1:8" hidden="1">
      <c r="A131" s="347" t="s">
        <v>276</v>
      </c>
      <c r="B131" s="348" t="s">
        <v>382</v>
      </c>
      <c r="D131" s="214"/>
      <c r="F131"/>
      <c r="H131" s="238"/>
    </row>
    <row r="132" spans="1:8" hidden="1">
      <c r="A132" s="347" t="s">
        <v>277</v>
      </c>
      <c r="B132" s="348" t="s">
        <v>383</v>
      </c>
      <c r="D132" s="214"/>
      <c r="F132"/>
      <c r="H132" s="238"/>
    </row>
    <row r="133" spans="1:8" hidden="1">
      <c r="A133" s="347" t="s">
        <v>386</v>
      </c>
      <c r="B133" s="348" t="s">
        <v>384</v>
      </c>
      <c r="D133" s="214"/>
      <c r="F133"/>
      <c r="H133" s="238"/>
    </row>
    <row r="134" spans="1:8" hidden="1">
      <c r="A134" s="347" t="s">
        <v>387</v>
      </c>
      <c r="B134" s="348" t="s">
        <v>385</v>
      </c>
      <c r="D134" s="214"/>
      <c r="F134"/>
      <c r="H134" s="238"/>
    </row>
    <row r="135" spans="1:8" hidden="1">
      <c r="A135" s="347" t="s">
        <v>278</v>
      </c>
      <c r="B135" s="348" t="s">
        <v>75</v>
      </c>
      <c r="D135" s="214"/>
      <c r="F135"/>
      <c r="H135" s="238"/>
    </row>
    <row r="136" spans="1:8" ht="13.5" hidden="1" thickBot="1">
      <c r="A136" s="347"/>
      <c r="B136" s="348" t="s">
        <v>74</v>
      </c>
      <c r="D136" s="214"/>
      <c r="F136"/>
      <c r="H136" s="238"/>
    </row>
    <row r="137" spans="1:8" ht="13.5" hidden="1" thickBot="1">
      <c r="A137" s="100" t="s">
        <v>279</v>
      </c>
      <c r="B137" s="108" t="s">
        <v>73</v>
      </c>
      <c r="C137" s="80"/>
      <c r="D137" s="213">
        <f>SUM(D138:D152)</f>
        <v>0</v>
      </c>
      <c r="F137"/>
      <c r="H137" s="237">
        <f>SUM(H138:H152)</f>
        <v>0</v>
      </c>
    </row>
    <row r="138" spans="1:8" hidden="1">
      <c r="A138" s="101" t="s">
        <v>280</v>
      </c>
      <c r="B138" s="109" t="s">
        <v>72</v>
      </c>
      <c r="C138" s="312"/>
      <c r="D138" s="214"/>
      <c r="F138"/>
      <c r="H138" s="238"/>
    </row>
    <row r="139" spans="1:8" hidden="1">
      <c r="A139" s="101" t="s">
        <v>281</v>
      </c>
      <c r="B139" s="93" t="s">
        <v>71</v>
      </c>
      <c r="D139" s="214"/>
      <c r="F139"/>
      <c r="H139" s="238"/>
    </row>
    <row r="140" spans="1:8" hidden="1">
      <c r="A140" s="101" t="s">
        <v>282</v>
      </c>
      <c r="B140" s="93" t="s">
        <v>70</v>
      </c>
      <c r="D140" s="214"/>
      <c r="F140"/>
      <c r="H140" s="238"/>
    </row>
    <row r="141" spans="1:8" hidden="1">
      <c r="A141" s="101" t="s">
        <v>283</v>
      </c>
      <c r="B141" s="93" t="s">
        <v>69</v>
      </c>
      <c r="D141" s="214"/>
      <c r="F141"/>
      <c r="H141" s="238"/>
    </row>
    <row r="142" spans="1:8" hidden="1">
      <c r="A142" s="101" t="s">
        <v>284</v>
      </c>
      <c r="B142" s="93" t="s">
        <v>68</v>
      </c>
      <c r="D142" s="214"/>
      <c r="F142"/>
      <c r="H142" s="238"/>
    </row>
    <row r="143" spans="1:8" hidden="1">
      <c r="A143" s="101" t="s">
        <v>285</v>
      </c>
      <c r="B143" s="109" t="s">
        <v>67</v>
      </c>
      <c r="C143" s="312"/>
      <c r="D143" s="214"/>
      <c r="F143"/>
      <c r="H143" s="238"/>
    </row>
    <row r="144" spans="1:8" hidden="1">
      <c r="A144" s="101" t="s">
        <v>286</v>
      </c>
      <c r="B144" s="93" t="s">
        <v>66</v>
      </c>
      <c r="D144" s="214"/>
      <c r="F144"/>
      <c r="H144" s="238"/>
    </row>
    <row r="145" spans="1:9" hidden="1">
      <c r="A145" s="101" t="s">
        <v>287</v>
      </c>
      <c r="B145" s="93" t="s">
        <v>65</v>
      </c>
      <c r="D145" s="214"/>
      <c r="F145"/>
      <c r="H145" s="238"/>
    </row>
    <row r="146" spans="1:9" hidden="1">
      <c r="A146" s="101" t="s">
        <v>288</v>
      </c>
      <c r="B146" s="93" t="s">
        <v>64</v>
      </c>
      <c r="D146" s="214"/>
      <c r="F146"/>
      <c r="H146" s="238"/>
    </row>
    <row r="147" spans="1:9" hidden="1">
      <c r="A147" s="101" t="s">
        <v>289</v>
      </c>
      <c r="B147" s="93" t="s">
        <v>63</v>
      </c>
      <c r="D147" s="214"/>
      <c r="F147"/>
      <c r="H147" s="238"/>
    </row>
    <row r="148" spans="1:9" hidden="1">
      <c r="A148" s="101" t="s">
        <v>290</v>
      </c>
      <c r="B148" s="93" t="s">
        <v>62</v>
      </c>
      <c r="D148" s="214"/>
      <c r="F148"/>
      <c r="H148" s="238"/>
    </row>
    <row r="149" spans="1:9" hidden="1">
      <c r="A149" s="101" t="s">
        <v>291</v>
      </c>
      <c r="B149" s="79" t="s">
        <v>61</v>
      </c>
      <c r="D149" s="215"/>
      <c r="F149"/>
      <c r="H149" s="232"/>
    </row>
    <row r="150" spans="1:9" hidden="1">
      <c r="A150" s="101" t="s">
        <v>292</v>
      </c>
      <c r="B150" s="93" t="s">
        <v>60</v>
      </c>
      <c r="D150" s="214"/>
      <c r="F150"/>
      <c r="H150" s="238"/>
    </row>
    <row r="151" spans="1:9" hidden="1">
      <c r="A151" s="101" t="s">
        <v>293</v>
      </c>
      <c r="B151" s="93" t="s">
        <v>59</v>
      </c>
      <c r="D151" s="214"/>
      <c r="F151"/>
      <c r="H151" s="238"/>
    </row>
    <row r="152" spans="1:9" ht="13.5" hidden="1" thickBot="1">
      <c r="A152" s="104"/>
      <c r="B152" s="93" t="s">
        <v>58</v>
      </c>
      <c r="D152" s="214"/>
      <c r="F152"/>
      <c r="H152" s="238"/>
    </row>
    <row r="153" spans="1:9" ht="13.5" hidden="1" thickBot="1">
      <c r="A153" s="105"/>
      <c r="B153" s="110"/>
      <c r="C153" s="81"/>
      <c r="D153" s="219"/>
      <c r="F153" s="474"/>
      <c r="H153" s="366"/>
    </row>
    <row r="154" spans="1:9" ht="22.5" thickBot="1">
      <c r="A154" s="91"/>
      <c r="B154" s="53" t="s">
        <v>57</v>
      </c>
      <c r="C154" s="53"/>
      <c r="D154" s="52" t="s">
        <v>56</v>
      </c>
      <c r="F154" s="475"/>
      <c r="H154" s="52" t="s">
        <v>56</v>
      </c>
    </row>
    <row r="155" spans="1:9" ht="13.5" thickBot="1">
      <c r="A155" s="96"/>
      <c r="B155" s="367"/>
      <c r="C155" s="367"/>
      <c r="D155" s="368"/>
      <c r="F155" s="369"/>
      <c r="H155" s="370"/>
    </row>
    <row r="156" spans="1:9">
      <c r="A156" s="96"/>
      <c r="B156" s="65" t="s">
        <v>55</v>
      </c>
      <c r="C156" s="82"/>
      <c r="D156" s="301">
        <f>H156+D49</f>
        <v>8194267</v>
      </c>
      <c r="E156" s="5" t="s">
        <v>362</v>
      </c>
      <c r="F156" s="301" t="s">
        <v>363</v>
      </c>
      <c r="H156" s="204">
        <v>7591751</v>
      </c>
      <c r="I156" s="305" t="s">
        <v>394</v>
      </c>
    </row>
    <row r="157" spans="1:9" ht="23.25" thickBot="1">
      <c r="A157" s="96"/>
      <c r="B157" s="51"/>
      <c r="C157" s="17" t="s">
        <v>378</v>
      </c>
      <c r="D157" s="202"/>
      <c r="F157" s="49"/>
      <c r="H157" s="198"/>
      <c r="I157" s="305" t="s">
        <v>395</v>
      </c>
    </row>
    <row r="158" spans="1:9" ht="13.5" thickBot="1">
      <c r="A158" s="94"/>
      <c r="B158" s="76" t="s">
        <v>306</v>
      </c>
      <c r="C158" s="83"/>
      <c r="D158" s="302">
        <f>H158+D52</f>
        <v>299000</v>
      </c>
      <c r="E158" s="5" t="s">
        <v>362</v>
      </c>
      <c r="F158" s="301" t="s">
        <v>363</v>
      </c>
      <c r="H158" s="220">
        <v>829786</v>
      </c>
      <c r="I158" s="305" t="s">
        <v>396</v>
      </c>
    </row>
    <row r="159" spans="1:9">
      <c r="A159" s="106" t="s">
        <v>54</v>
      </c>
      <c r="B159" s="84"/>
      <c r="D159" s="221"/>
      <c r="F159" s="49"/>
      <c r="H159" s="221"/>
    </row>
    <row r="160" spans="1:9">
      <c r="A160" s="106" t="s">
        <v>53</v>
      </c>
      <c r="B160" s="84"/>
      <c r="D160" s="221"/>
      <c r="F160" s="49"/>
      <c r="H160" s="221"/>
    </row>
    <row r="161" spans="1:11">
      <c r="A161" s="125" t="s">
        <v>48</v>
      </c>
      <c r="B161" s="50"/>
      <c r="D161" s="222">
        <f>IF(D156-D158&lt;0,0,D156-D158)/D6</f>
        <v>0.49929048762683653</v>
      </c>
      <c r="F161" s="125"/>
      <c r="H161" s="222">
        <f>IF(H156-H158&lt;0,0,H156-H158)/H6</f>
        <v>0.4411596805366283</v>
      </c>
    </row>
    <row r="162" spans="1:11" s="75" customFormat="1">
      <c r="A162" s="177" t="s">
        <v>179</v>
      </c>
      <c r="D162" s="244">
        <f>D48+D49-D52+D53</f>
        <v>0</v>
      </c>
      <c r="E162"/>
      <c r="H162" s="244">
        <f>H48+H49-H52+H53</f>
        <v>0</v>
      </c>
      <c r="I162"/>
      <c r="J162"/>
      <c r="K162"/>
    </row>
    <row r="163" spans="1:11" s="75" customFormat="1">
      <c r="A163" s="245"/>
      <c r="B163"/>
      <c r="C163"/>
      <c r="D163" s="243"/>
      <c r="E163"/>
      <c r="H163" s="245"/>
      <c r="I163"/>
      <c r="J163"/>
      <c r="K163"/>
    </row>
    <row r="164" spans="1:11" s="391" customFormat="1">
      <c r="A164" s="385" t="s">
        <v>366</v>
      </c>
      <c r="B164" s="386"/>
      <c r="C164" s="387"/>
      <c r="D164" s="388" t="str">
        <f>IF(ROUND(SUM(-D24-D37-D39-D41-D43-D45-D47),2)=ROUND(D55,2),"OK",CONCATENATE("Vahe=",ROUND(SUM(-D24-D37-D39-D41-D43-D45-D47)-D55,2)))</f>
        <v>Vahe=17927786</v>
      </c>
      <c r="E164" s="389"/>
      <c r="F164" s="390"/>
      <c r="G164" s="390"/>
      <c r="H164" s="388" t="str">
        <f>IF(ROUND(SUM(-H24-H37-H39-H41-H43-H45-H47),2)=ROUND(H55,2),"OK",CONCATENATE("Vahe=",ROUND(SUM(-H24-H37-H39-H41-H43-H45-H47)-H55,2)))</f>
        <v>Vahe=15218402</v>
      </c>
      <c r="I164" s="389"/>
      <c r="J164"/>
      <c r="K164" s="389"/>
    </row>
    <row r="165" spans="1:11" s="75" customFormat="1">
      <c r="A165" s="245"/>
      <c r="B165"/>
      <c r="C165"/>
      <c r="D165" s="246"/>
      <c r="E165"/>
      <c r="H165" s="112"/>
      <c r="I165"/>
      <c r="J165"/>
      <c r="K165"/>
    </row>
    <row r="166" spans="1:11" s="75" customFormat="1">
      <c r="A166" s="116"/>
      <c r="B166"/>
      <c r="C166"/>
      <c r="D166" s="247"/>
      <c r="E166"/>
      <c r="F166"/>
      <c r="G166" s="242"/>
      <c r="H166" s="242"/>
      <c r="I166"/>
      <c r="J166"/>
      <c r="K166"/>
    </row>
    <row r="167" spans="1:11">
      <c r="A167"/>
      <c r="B167"/>
      <c r="C167"/>
      <c r="D167"/>
      <c r="F167" s="49"/>
      <c r="H167"/>
    </row>
    <row r="168" spans="1:11">
      <c r="A168"/>
      <c r="B168"/>
      <c r="C168"/>
      <c r="D168"/>
      <c r="F168" s="48"/>
      <c r="H168"/>
    </row>
    <row r="169" spans="1:11">
      <c r="A169"/>
      <c r="B169"/>
      <c r="C169"/>
      <c r="D169"/>
      <c r="F169" s="49"/>
      <c r="H169"/>
    </row>
    <row r="170" spans="1:11" s="75" customFormat="1">
      <c r="A170"/>
      <c r="B170"/>
      <c r="C170"/>
      <c r="D170"/>
      <c r="E170"/>
      <c r="H170"/>
      <c r="I170"/>
      <c r="J170"/>
      <c r="K170"/>
    </row>
    <row r="171" spans="1:11" s="75" customFormat="1">
      <c r="A171"/>
      <c r="B171"/>
      <c r="C171"/>
      <c r="D171"/>
      <c r="E171"/>
      <c r="H171"/>
      <c r="I171"/>
      <c r="J171"/>
      <c r="K171"/>
    </row>
    <row r="172" spans="1:11" s="75" customFormat="1">
      <c r="A172"/>
      <c r="B172"/>
      <c r="C172"/>
      <c r="D172"/>
      <c r="E172"/>
      <c r="F172" s="125"/>
      <c r="H172"/>
      <c r="I172"/>
      <c r="J172"/>
      <c r="K172"/>
    </row>
    <row r="173" spans="1:11" s="75" customFormat="1">
      <c r="A173"/>
      <c r="B173"/>
      <c r="C173"/>
      <c r="D173"/>
      <c r="E173"/>
      <c r="H173"/>
      <c r="I173"/>
      <c r="J173"/>
      <c r="K173"/>
    </row>
    <row r="174" spans="1:11" s="75" customFormat="1">
      <c r="A174"/>
      <c r="B174"/>
      <c r="C174"/>
      <c r="D174"/>
      <c r="E174"/>
      <c r="H174"/>
      <c r="I174"/>
      <c r="J174"/>
      <c r="K174"/>
    </row>
    <row r="175" spans="1:11" s="75" customFormat="1">
      <c r="A175" s="177"/>
      <c r="D175" s="126"/>
      <c r="E175"/>
      <c r="F175" s="112"/>
      <c r="I175"/>
      <c r="J175"/>
      <c r="K175"/>
    </row>
    <row r="176" spans="1:11" s="75" customFormat="1">
      <c r="A176" s="177"/>
      <c r="D176" s="126"/>
      <c r="E176"/>
      <c r="F176" s="112"/>
      <c r="I176"/>
      <c r="J176"/>
      <c r="K176"/>
    </row>
    <row r="177" spans="1:11" s="75" customFormat="1">
      <c r="A177" s="177"/>
      <c r="D177" s="126"/>
      <c r="E177"/>
      <c r="F177" s="112"/>
      <c r="I177"/>
      <c r="J177"/>
      <c r="K177"/>
    </row>
    <row r="178" spans="1:11" s="75" customFormat="1">
      <c r="A178" s="177"/>
      <c r="D178" s="126"/>
      <c r="E178"/>
      <c r="F178" s="112"/>
      <c r="I178"/>
      <c r="J178"/>
      <c r="K178"/>
    </row>
    <row r="179" spans="1:11" s="75" customFormat="1">
      <c r="A179" s="177"/>
      <c r="D179" s="126"/>
      <c r="E179"/>
      <c r="F179" s="112"/>
      <c r="I179"/>
      <c r="J179"/>
      <c r="K179"/>
    </row>
    <row r="180" spans="1:11" s="75" customFormat="1">
      <c r="A180" s="177"/>
      <c r="D180" s="126"/>
      <c r="E180"/>
      <c r="F180" s="112"/>
      <c r="I180"/>
      <c r="J180"/>
      <c r="K180"/>
    </row>
    <row r="181" spans="1:11" s="75" customFormat="1">
      <c r="A181" s="177"/>
      <c r="D181" s="126"/>
      <c r="E181"/>
      <c r="F181" s="112"/>
      <c r="I181"/>
      <c r="J181"/>
      <c r="K181"/>
    </row>
    <row r="182" spans="1:11" s="75" customFormat="1">
      <c r="A182" s="177"/>
      <c r="D182" s="126"/>
      <c r="E182"/>
      <c r="F182" s="112"/>
      <c r="I182"/>
      <c r="J182"/>
      <c r="K182"/>
    </row>
    <row r="183" spans="1:11" s="75" customFormat="1">
      <c r="A183" s="177"/>
      <c r="D183" s="126"/>
      <c r="E183"/>
      <c r="F183" s="112"/>
      <c r="I183"/>
      <c r="J183"/>
      <c r="K183"/>
    </row>
    <row r="184" spans="1:11" s="75" customFormat="1">
      <c r="A184" s="177"/>
      <c r="E184"/>
      <c r="F184" s="112"/>
      <c r="I184"/>
      <c r="J184"/>
      <c r="K184"/>
    </row>
    <row r="185" spans="1:11" s="75" customFormat="1">
      <c r="A185" s="177"/>
      <c r="E185"/>
      <c r="F185" s="112"/>
      <c r="I185"/>
      <c r="J185"/>
      <c r="K185"/>
    </row>
    <row r="186" spans="1:11" s="75" customFormat="1">
      <c r="A186" s="177"/>
      <c r="E186"/>
      <c r="F186" s="112"/>
      <c r="I186"/>
      <c r="J186"/>
      <c r="K186"/>
    </row>
    <row r="187" spans="1:11" s="75" customFormat="1">
      <c r="A187" s="177"/>
      <c r="E187"/>
      <c r="F187" s="112"/>
      <c r="I187"/>
      <c r="J187"/>
      <c r="K187"/>
    </row>
    <row r="188" spans="1:11" s="75" customFormat="1">
      <c r="A188" s="177"/>
      <c r="E188"/>
      <c r="F188" s="112"/>
      <c r="I188"/>
      <c r="J188"/>
      <c r="K188"/>
    </row>
    <row r="189" spans="1:11" s="75" customFormat="1">
      <c r="A189" s="177"/>
      <c r="E189"/>
      <c r="F189" s="112"/>
      <c r="I189"/>
      <c r="J189"/>
      <c r="K189"/>
    </row>
    <row r="190" spans="1:11" s="75" customFormat="1">
      <c r="A190" s="177"/>
      <c r="E190"/>
      <c r="F190" s="112"/>
      <c r="I190"/>
      <c r="J190"/>
      <c r="K190"/>
    </row>
    <row r="191" spans="1:11" s="75" customFormat="1">
      <c r="A191" s="177"/>
      <c r="E191"/>
      <c r="F191" s="112"/>
      <c r="I191"/>
      <c r="J191"/>
      <c r="K191"/>
    </row>
    <row r="192" spans="1:11" s="75" customFormat="1">
      <c r="A192" s="177"/>
      <c r="E192"/>
      <c r="F192" s="112"/>
      <c r="I192"/>
      <c r="J192"/>
      <c r="K192"/>
    </row>
    <row r="193" spans="1:11" s="75" customFormat="1">
      <c r="A193" s="177"/>
      <c r="E193"/>
      <c r="F193" s="112"/>
      <c r="I193"/>
      <c r="J193"/>
      <c r="K193"/>
    </row>
    <row r="194" spans="1:11" s="75" customFormat="1">
      <c r="A194" s="177"/>
      <c r="E194"/>
      <c r="F194" s="112"/>
      <c r="I194"/>
      <c r="J194"/>
      <c r="K194"/>
    </row>
    <row r="195" spans="1:11" s="75" customFormat="1">
      <c r="A195" s="177"/>
      <c r="E195"/>
      <c r="F195" s="112"/>
      <c r="I195"/>
      <c r="J195"/>
      <c r="K195"/>
    </row>
    <row r="196" spans="1:11" s="75" customFormat="1">
      <c r="A196" s="177"/>
      <c r="E196"/>
      <c r="F196" s="112"/>
      <c r="I196"/>
      <c r="J196"/>
      <c r="K196"/>
    </row>
    <row r="197" spans="1:11" s="75" customFormat="1">
      <c r="A197" s="177"/>
      <c r="E197"/>
      <c r="F197" s="112"/>
      <c r="I197"/>
      <c r="J197"/>
      <c r="K197"/>
    </row>
    <row r="198" spans="1:11" s="75" customFormat="1">
      <c r="A198" s="177"/>
      <c r="E198"/>
      <c r="F198" s="112"/>
      <c r="I198"/>
      <c r="J198"/>
      <c r="K198"/>
    </row>
    <row r="199" spans="1:11" s="75" customFormat="1">
      <c r="A199" s="177"/>
      <c r="E199"/>
      <c r="F199" s="112"/>
      <c r="I199"/>
      <c r="J199"/>
      <c r="K199"/>
    </row>
    <row r="200" spans="1:11" s="75" customFormat="1">
      <c r="A200" s="177"/>
      <c r="E200"/>
      <c r="F200" s="112"/>
      <c r="I200"/>
      <c r="J200"/>
      <c r="K200"/>
    </row>
    <row r="201" spans="1:11" s="75" customFormat="1">
      <c r="A201" s="177"/>
      <c r="E201"/>
      <c r="F201" s="112"/>
      <c r="I201"/>
      <c r="J201"/>
      <c r="K201"/>
    </row>
    <row r="202" spans="1:11" s="75" customFormat="1">
      <c r="A202" s="177"/>
      <c r="E202"/>
      <c r="F202" s="112"/>
      <c r="I202"/>
      <c r="J202"/>
      <c r="K202"/>
    </row>
    <row r="203" spans="1:11" s="75" customFormat="1">
      <c r="A203" s="177"/>
      <c r="E203"/>
      <c r="F203" s="112"/>
      <c r="I203"/>
      <c r="J203"/>
      <c r="K203"/>
    </row>
    <row r="204" spans="1:11" s="75" customFormat="1">
      <c r="A204" s="177"/>
      <c r="E204"/>
      <c r="F204" s="112"/>
      <c r="I204"/>
      <c r="J204"/>
      <c r="K204"/>
    </row>
    <row r="205" spans="1:11" s="75" customFormat="1">
      <c r="A205" s="177"/>
      <c r="E205"/>
      <c r="F205" s="112"/>
      <c r="I205"/>
      <c r="J205"/>
      <c r="K205"/>
    </row>
    <row r="206" spans="1:11" s="75" customFormat="1">
      <c r="A206" s="177"/>
      <c r="E206"/>
      <c r="F206" s="112"/>
      <c r="I206"/>
      <c r="J206"/>
      <c r="K206"/>
    </row>
    <row r="207" spans="1:11" s="75" customFormat="1">
      <c r="A207" s="177"/>
      <c r="E207"/>
      <c r="F207" s="112"/>
      <c r="I207"/>
      <c r="J207"/>
      <c r="K207"/>
    </row>
    <row r="208" spans="1:11" s="75" customFormat="1">
      <c r="A208" s="177"/>
      <c r="E208"/>
      <c r="F208" s="112"/>
      <c r="I208"/>
      <c r="J208"/>
      <c r="K208"/>
    </row>
    <row r="209" spans="1:11" s="75" customFormat="1">
      <c r="A209" s="177"/>
      <c r="E209"/>
      <c r="F209" s="112"/>
      <c r="I209"/>
      <c r="J209"/>
      <c r="K209"/>
    </row>
    <row r="210" spans="1:11" s="75" customFormat="1">
      <c r="A210" s="177"/>
      <c r="E210"/>
      <c r="F210" s="112"/>
      <c r="I210"/>
      <c r="J210"/>
      <c r="K210"/>
    </row>
    <row r="211" spans="1:11" s="75" customFormat="1">
      <c r="A211" s="177"/>
      <c r="E211"/>
      <c r="F211" s="112"/>
      <c r="I211"/>
      <c r="J211"/>
      <c r="K211"/>
    </row>
    <row r="212" spans="1:11" s="75" customFormat="1">
      <c r="A212" s="177"/>
      <c r="E212"/>
      <c r="F212" s="112"/>
      <c r="I212"/>
      <c r="J212"/>
      <c r="K212"/>
    </row>
    <row r="213" spans="1:11" s="75" customFormat="1">
      <c r="A213" s="177"/>
      <c r="E213"/>
      <c r="F213" s="112"/>
      <c r="I213"/>
      <c r="J213"/>
      <c r="K213"/>
    </row>
    <row r="214" spans="1:11" s="75" customFormat="1">
      <c r="A214" s="177"/>
      <c r="E214"/>
      <c r="F214" s="112"/>
      <c r="I214"/>
      <c r="J214"/>
      <c r="K214"/>
    </row>
    <row r="215" spans="1:11" s="75" customFormat="1">
      <c r="A215" s="177"/>
      <c r="E215"/>
      <c r="F215" s="112"/>
      <c r="I215"/>
      <c r="J215"/>
      <c r="K215"/>
    </row>
    <row r="216" spans="1:11" s="75" customFormat="1">
      <c r="A216" s="177"/>
      <c r="E216"/>
      <c r="F216" s="112"/>
      <c r="I216"/>
      <c r="J216"/>
      <c r="K216"/>
    </row>
    <row r="217" spans="1:11" s="75" customFormat="1">
      <c r="A217" s="177"/>
      <c r="E217"/>
      <c r="F217" s="112"/>
      <c r="I217"/>
      <c r="J217"/>
      <c r="K217"/>
    </row>
    <row r="218" spans="1:11" s="75" customFormat="1">
      <c r="A218" s="177"/>
      <c r="E218"/>
      <c r="F218" s="112"/>
      <c r="I218"/>
      <c r="J218"/>
      <c r="K218"/>
    </row>
    <row r="219" spans="1:11" s="75" customFormat="1">
      <c r="A219" s="177"/>
      <c r="E219"/>
      <c r="F219" s="112"/>
      <c r="I219"/>
      <c r="J219"/>
      <c r="K219"/>
    </row>
    <row r="220" spans="1:11" s="75" customFormat="1">
      <c r="A220" s="177"/>
      <c r="E220"/>
      <c r="F220" s="112"/>
      <c r="I220"/>
      <c r="J220"/>
      <c r="K220"/>
    </row>
    <row r="221" spans="1:11" s="75" customFormat="1">
      <c r="A221" s="177"/>
      <c r="E221"/>
      <c r="F221" s="112"/>
      <c r="I221"/>
      <c r="J221"/>
      <c r="K221"/>
    </row>
    <row r="222" spans="1:11" s="75" customFormat="1">
      <c r="A222" s="177"/>
      <c r="E222"/>
      <c r="F222" s="112"/>
      <c r="I222"/>
      <c r="J222"/>
      <c r="K222"/>
    </row>
    <row r="223" spans="1:11" s="75" customFormat="1">
      <c r="A223" s="177"/>
      <c r="E223"/>
      <c r="F223" s="112"/>
      <c r="I223"/>
      <c r="J223"/>
      <c r="K223"/>
    </row>
    <row r="224" spans="1:11" s="75" customFormat="1">
      <c r="A224" s="177"/>
      <c r="E224"/>
      <c r="F224" s="112"/>
      <c r="I224"/>
      <c r="J224"/>
      <c r="K224"/>
    </row>
    <row r="225" spans="1:11" s="75" customFormat="1">
      <c r="A225" s="177"/>
      <c r="E225"/>
      <c r="F225" s="112"/>
      <c r="I225"/>
      <c r="J225"/>
      <c r="K225"/>
    </row>
    <row r="226" spans="1:11" s="75" customFormat="1">
      <c r="A226" s="177"/>
      <c r="E226"/>
      <c r="F226" s="112"/>
      <c r="I226"/>
      <c r="J226"/>
      <c r="K226"/>
    </row>
    <row r="227" spans="1:11" s="75" customFormat="1">
      <c r="A227" s="177"/>
      <c r="E227"/>
      <c r="F227" s="112"/>
      <c r="I227"/>
      <c r="J227"/>
      <c r="K227"/>
    </row>
    <row r="228" spans="1:11" s="75" customFormat="1">
      <c r="A228" s="177"/>
      <c r="E228"/>
      <c r="F228" s="112"/>
      <c r="I228"/>
      <c r="J228"/>
      <c r="K228"/>
    </row>
    <row r="229" spans="1:11" s="75" customFormat="1">
      <c r="A229" s="177"/>
      <c r="E229"/>
      <c r="F229" s="112"/>
      <c r="I229"/>
      <c r="J229"/>
      <c r="K229"/>
    </row>
    <row r="230" spans="1:11" s="75" customFormat="1">
      <c r="A230" s="177"/>
      <c r="E230"/>
      <c r="F230" s="112"/>
      <c r="I230"/>
      <c r="J230"/>
      <c r="K230"/>
    </row>
    <row r="231" spans="1:11" s="75" customFormat="1">
      <c r="A231" s="177"/>
      <c r="E231"/>
      <c r="F231" s="112"/>
      <c r="I231"/>
      <c r="J231"/>
      <c r="K231"/>
    </row>
    <row r="232" spans="1:11" s="75" customFormat="1">
      <c r="A232" s="177"/>
      <c r="E232"/>
      <c r="F232" s="112"/>
      <c r="I232"/>
      <c r="J232"/>
      <c r="K232"/>
    </row>
    <row r="233" spans="1:11" s="75" customFormat="1">
      <c r="A233" s="177"/>
      <c r="E233"/>
      <c r="F233" s="112"/>
      <c r="I233"/>
      <c r="J233"/>
      <c r="K233"/>
    </row>
    <row r="234" spans="1:11" s="75" customFormat="1">
      <c r="A234" s="177"/>
      <c r="E234"/>
      <c r="F234" s="112"/>
      <c r="I234"/>
      <c r="J234"/>
      <c r="K234"/>
    </row>
    <row r="235" spans="1:11" s="75" customFormat="1">
      <c r="A235" s="177"/>
      <c r="E235"/>
      <c r="F235" s="112"/>
      <c r="I235"/>
      <c r="J235"/>
      <c r="K235"/>
    </row>
    <row r="236" spans="1:11" s="75" customFormat="1">
      <c r="A236" s="177"/>
      <c r="E236"/>
      <c r="F236" s="112"/>
      <c r="I236"/>
      <c r="J236"/>
      <c r="K236"/>
    </row>
    <row r="237" spans="1:11" s="75" customFormat="1">
      <c r="A237" s="177"/>
      <c r="E237"/>
      <c r="F237" s="112"/>
      <c r="I237"/>
      <c r="J237"/>
      <c r="K237"/>
    </row>
    <row r="238" spans="1:11" s="75" customFormat="1">
      <c r="A238" s="177"/>
      <c r="E238"/>
      <c r="F238" s="112"/>
      <c r="I238"/>
      <c r="J238"/>
      <c r="K238"/>
    </row>
    <row r="239" spans="1:11" s="75" customFormat="1">
      <c r="A239" s="177"/>
      <c r="E239"/>
      <c r="F239" s="112"/>
      <c r="I239"/>
      <c r="J239"/>
      <c r="K239"/>
    </row>
    <row r="240" spans="1:11" s="75" customFormat="1">
      <c r="A240" s="177"/>
      <c r="E240"/>
      <c r="F240" s="112"/>
      <c r="I240"/>
      <c r="J240"/>
      <c r="K240"/>
    </row>
    <row r="241" spans="1:11" s="75" customFormat="1">
      <c r="A241" s="177"/>
      <c r="E241"/>
      <c r="F241" s="112"/>
      <c r="I241"/>
      <c r="J241"/>
      <c r="K241"/>
    </row>
    <row r="242" spans="1:11" s="75" customFormat="1">
      <c r="A242" s="177"/>
      <c r="E242"/>
      <c r="F242" s="112"/>
      <c r="I242"/>
      <c r="J242"/>
      <c r="K242"/>
    </row>
    <row r="243" spans="1:11" s="75" customFormat="1">
      <c r="A243" s="177"/>
      <c r="E243"/>
      <c r="F243" s="112"/>
      <c r="I243"/>
      <c r="J243"/>
      <c r="K243"/>
    </row>
    <row r="244" spans="1:11" s="75" customFormat="1">
      <c r="A244" s="177"/>
      <c r="E244"/>
      <c r="F244" s="112"/>
      <c r="I244"/>
      <c r="J244"/>
      <c r="K244"/>
    </row>
    <row r="245" spans="1:11" s="75" customFormat="1">
      <c r="A245" s="177"/>
      <c r="E245"/>
      <c r="F245" s="112"/>
      <c r="I245"/>
      <c r="J245"/>
      <c r="K245"/>
    </row>
    <row r="246" spans="1:11" s="75" customFormat="1">
      <c r="A246" s="177"/>
      <c r="E246"/>
      <c r="F246" s="112"/>
      <c r="I246"/>
      <c r="J246"/>
      <c r="K246"/>
    </row>
    <row r="247" spans="1:11" s="75" customFormat="1">
      <c r="A247" s="177"/>
      <c r="E247"/>
      <c r="F247" s="112"/>
      <c r="I247"/>
      <c r="J247"/>
      <c r="K247"/>
    </row>
    <row r="248" spans="1:11" s="75" customFormat="1">
      <c r="A248" s="177"/>
      <c r="E248"/>
      <c r="F248" s="112"/>
      <c r="I248"/>
      <c r="J248"/>
      <c r="K248"/>
    </row>
    <row r="249" spans="1:11" s="75" customFormat="1">
      <c r="A249" s="177"/>
      <c r="E249"/>
      <c r="F249" s="112"/>
      <c r="I249"/>
      <c r="J249"/>
      <c r="K249"/>
    </row>
    <row r="250" spans="1:11" s="75" customFormat="1">
      <c r="A250" s="177"/>
      <c r="E250"/>
      <c r="F250" s="112"/>
      <c r="I250"/>
      <c r="J250"/>
      <c r="K250"/>
    </row>
    <row r="251" spans="1:11" s="75" customFormat="1">
      <c r="A251" s="177"/>
      <c r="E251"/>
      <c r="F251" s="112"/>
      <c r="I251"/>
      <c r="J251"/>
      <c r="K251"/>
    </row>
    <row r="252" spans="1:11" s="75" customFormat="1">
      <c r="A252" s="177"/>
      <c r="E252"/>
      <c r="F252" s="112"/>
      <c r="I252"/>
      <c r="J252"/>
      <c r="K252"/>
    </row>
    <row r="253" spans="1:11" s="75" customFormat="1">
      <c r="A253" s="177"/>
      <c r="E253"/>
      <c r="F253" s="112"/>
      <c r="I253"/>
      <c r="J253"/>
      <c r="K253"/>
    </row>
    <row r="254" spans="1:11" s="75" customFormat="1">
      <c r="A254" s="177"/>
      <c r="E254"/>
      <c r="F254" s="112"/>
      <c r="I254"/>
      <c r="J254"/>
      <c r="K254"/>
    </row>
    <row r="255" spans="1:11" s="75" customFormat="1">
      <c r="A255" s="177"/>
      <c r="E255"/>
      <c r="F255" s="112"/>
      <c r="I255"/>
      <c r="J255"/>
      <c r="K255"/>
    </row>
    <row r="256" spans="1:11" s="75" customFormat="1">
      <c r="A256" s="177"/>
      <c r="E256"/>
      <c r="F256" s="112"/>
      <c r="I256"/>
      <c r="J256"/>
      <c r="K256"/>
    </row>
    <row r="257" spans="1:11" s="75" customFormat="1">
      <c r="A257" s="177"/>
      <c r="E257"/>
      <c r="F257" s="112"/>
      <c r="I257"/>
      <c r="J257"/>
      <c r="K257"/>
    </row>
    <row r="258" spans="1:11" s="75" customFormat="1">
      <c r="A258" s="177"/>
      <c r="E258"/>
      <c r="F258" s="112"/>
      <c r="I258"/>
      <c r="J258"/>
      <c r="K258"/>
    </row>
    <row r="259" spans="1:11" s="75" customFormat="1">
      <c r="A259" s="177"/>
      <c r="E259"/>
      <c r="F259" s="112"/>
      <c r="I259"/>
      <c r="J259"/>
      <c r="K259"/>
    </row>
    <row r="260" spans="1:11" s="75" customFormat="1">
      <c r="A260" s="177"/>
      <c r="E260"/>
      <c r="F260" s="112"/>
      <c r="I260"/>
      <c r="J260"/>
      <c r="K260"/>
    </row>
    <row r="261" spans="1:11" s="75" customFormat="1">
      <c r="A261" s="177"/>
      <c r="E261"/>
      <c r="F261" s="112"/>
      <c r="I261"/>
      <c r="J261"/>
      <c r="K261"/>
    </row>
    <row r="262" spans="1:11" s="75" customFormat="1">
      <c r="A262" s="177"/>
      <c r="E262"/>
      <c r="F262" s="112"/>
      <c r="I262"/>
      <c r="J262"/>
      <c r="K262"/>
    </row>
    <row r="263" spans="1:11" s="75" customFormat="1">
      <c r="A263" s="177"/>
      <c r="E263"/>
      <c r="F263" s="112"/>
      <c r="I263"/>
      <c r="J263"/>
      <c r="K263"/>
    </row>
    <row r="264" spans="1:11" s="75" customFormat="1">
      <c r="A264" s="177"/>
      <c r="E264"/>
      <c r="F264" s="112"/>
      <c r="I264"/>
      <c r="J264"/>
      <c r="K264"/>
    </row>
    <row r="265" spans="1:11" s="75" customFormat="1">
      <c r="A265" s="177"/>
      <c r="E265"/>
      <c r="F265" s="112"/>
      <c r="I265"/>
      <c r="J265"/>
      <c r="K265"/>
    </row>
    <row r="266" spans="1:11" s="75" customFormat="1">
      <c r="A266" s="177"/>
      <c r="E266"/>
      <c r="F266" s="112"/>
      <c r="I266"/>
      <c r="J266"/>
      <c r="K266"/>
    </row>
    <row r="267" spans="1:11" s="75" customFormat="1">
      <c r="A267" s="177"/>
      <c r="E267"/>
      <c r="F267" s="112"/>
      <c r="I267"/>
      <c r="J267"/>
      <c r="K267"/>
    </row>
    <row r="268" spans="1:11" s="75" customFormat="1">
      <c r="A268" s="177"/>
      <c r="E268"/>
      <c r="F268" s="112"/>
      <c r="I268"/>
      <c r="J268"/>
      <c r="K268"/>
    </row>
    <row r="269" spans="1:11" s="75" customFormat="1">
      <c r="A269" s="177"/>
      <c r="E269"/>
      <c r="F269" s="112"/>
      <c r="I269"/>
      <c r="J269"/>
      <c r="K269"/>
    </row>
    <row r="270" spans="1:11" s="75" customFormat="1">
      <c r="A270" s="177"/>
      <c r="E270"/>
      <c r="F270" s="112"/>
      <c r="I270"/>
      <c r="J270"/>
      <c r="K270"/>
    </row>
    <row r="271" spans="1:11" s="75" customFormat="1">
      <c r="A271" s="177"/>
      <c r="E271"/>
      <c r="F271" s="112"/>
      <c r="I271"/>
      <c r="J271"/>
      <c r="K271"/>
    </row>
    <row r="272" spans="1:11" s="75" customFormat="1">
      <c r="A272" s="177"/>
      <c r="E272"/>
      <c r="F272" s="112"/>
      <c r="I272"/>
      <c r="J272"/>
      <c r="K272"/>
    </row>
    <row r="273" spans="1:11" s="75" customFormat="1">
      <c r="A273" s="177"/>
      <c r="E273"/>
      <c r="F273" s="112"/>
      <c r="I273"/>
      <c r="J273"/>
      <c r="K273"/>
    </row>
    <row r="274" spans="1:11" s="75" customFormat="1">
      <c r="A274" s="177"/>
      <c r="E274"/>
      <c r="F274" s="112"/>
      <c r="I274"/>
      <c r="J274"/>
      <c r="K274"/>
    </row>
    <row r="275" spans="1:11" s="75" customFormat="1">
      <c r="A275" s="177"/>
      <c r="E275"/>
      <c r="F275" s="112"/>
      <c r="I275"/>
      <c r="J275"/>
      <c r="K275"/>
    </row>
    <row r="276" spans="1:11" s="75" customFormat="1">
      <c r="A276" s="177"/>
      <c r="E276"/>
      <c r="F276" s="112"/>
      <c r="I276"/>
      <c r="J276"/>
      <c r="K276"/>
    </row>
    <row r="277" spans="1:11" s="75" customFormat="1">
      <c r="A277" s="177"/>
      <c r="E277"/>
      <c r="F277" s="112"/>
      <c r="I277"/>
      <c r="J277"/>
      <c r="K277"/>
    </row>
    <row r="278" spans="1:11" s="75" customFormat="1">
      <c r="A278" s="177"/>
      <c r="E278"/>
      <c r="F278" s="112"/>
      <c r="I278"/>
      <c r="J278"/>
      <c r="K278"/>
    </row>
    <row r="279" spans="1:11" s="75" customFormat="1">
      <c r="A279" s="177"/>
      <c r="E279"/>
      <c r="F279" s="112"/>
      <c r="I279"/>
      <c r="J279"/>
      <c r="K279"/>
    </row>
    <row r="280" spans="1:11" s="75" customFormat="1">
      <c r="A280" s="177"/>
      <c r="E280"/>
      <c r="F280" s="112"/>
      <c r="I280"/>
      <c r="J280"/>
      <c r="K280"/>
    </row>
    <row r="281" spans="1:11" s="75" customFormat="1">
      <c r="A281" s="177"/>
      <c r="E281"/>
      <c r="F281" s="112"/>
      <c r="I281"/>
      <c r="J281"/>
      <c r="K281"/>
    </row>
    <row r="282" spans="1:11" s="75" customFormat="1">
      <c r="A282" s="177"/>
      <c r="E282"/>
      <c r="F282" s="112"/>
      <c r="I282"/>
      <c r="J282"/>
      <c r="K282"/>
    </row>
    <row r="283" spans="1:11" s="75" customFormat="1">
      <c r="A283" s="177"/>
      <c r="E283"/>
      <c r="F283" s="112"/>
      <c r="I283"/>
      <c r="J283"/>
      <c r="K283"/>
    </row>
    <row r="284" spans="1:11" s="75" customFormat="1">
      <c r="A284" s="177"/>
      <c r="E284"/>
      <c r="F284" s="112"/>
      <c r="I284"/>
      <c r="J284"/>
      <c r="K284"/>
    </row>
    <row r="285" spans="1:11" s="75" customFormat="1">
      <c r="A285" s="177"/>
      <c r="E285"/>
      <c r="F285" s="112"/>
      <c r="I285"/>
      <c r="J285"/>
      <c r="K285"/>
    </row>
    <row r="286" spans="1:11" s="75" customFormat="1">
      <c r="A286" s="177"/>
      <c r="E286"/>
      <c r="F286" s="112"/>
      <c r="I286"/>
      <c r="J286"/>
      <c r="K286"/>
    </row>
    <row r="287" spans="1:11" s="75" customFormat="1">
      <c r="A287" s="177"/>
      <c r="E287"/>
      <c r="F287" s="112"/>
      <c r="I287"/>
      <c r="J287"/>
      <c r="K287"/>
    </row>
    <row r="288" spans="1:11" s="75" customFormat="1">
      <c r="A288" s="177"/>
      <c r="E288"/>
      <c r="F288" s="112"/>
      <c r="I288"/>
      <c r="J288"/>
      <c r="K288"/>
    </row>
    <row r="289" spans="1:11" s="75" customFormat="1">
      <c r="A289" s="177"/>
      <c r="E289"/>
      <c r="F289" s="112"/>
      <c r="I289"/>
      <c r="J289"/>
      <c r="K289"/>
    </row>
    <row r="290" spans="1:11" s="75" customFormat="1">
      <c r="A290" s="177"/>
      <c r="E290"/>
      <c r="F290" s="112"/>
      <c r="I290"/>
      <c r="J290"/>
      <c r="K290"/>
    </row>
    <row r="291" spans="1:11" s="75" customFormat="1">
      <c r="A291" s="177"/>
      <c r="E291"/>
      <c r="F291" s="112"/>
      <c r="I291"/>
      <c r="J291"/>
      <c r="K291"/>
    </row>
    <row r="292" spans="1:11" s="75" customFormat="1">
      <c r="A292" s="177"/>
      <c r="E292"/>
      <c r="F292" s="112"/>
      <c r="I292"/>
      <c r="J292"/>
      <c r="K292"/>
    </row>
    <row r="293" spans="1:11" s="75" customFormat="1">
      <c r="A293" s="177"/>
      <c r="E293"/>
      <c r="F293" s="112"/>
      <c r="I293"/>
      <c r="J293"/>
      <c r="K293"/>
    </row>
    <row r="294" spans="1:11" s="75" customFormat="1">
      <c r="A294" s="177"/>
      <c r="E294"/>
      <c r="F294" s="112"/>
      <c r="I294"/>
      <c r="J294"/>
      <c r="K294"/>
    </row>
    <row r="295" spans="1:11" s="75" customFormat="1">
      <c r="A295" s="177"/>
      <c r="E295"/>
      <c r="F295" s="112"/>
      <c r="I295"/>
      <c r="J295"/>
      <c r="K295"/>
    </row>
    <row r="296" spans="1:11" s="75" customFormat="1">
      <c r="A296" s="177"/>
      <c r="E296"/>
      <c r="F296" s="112"/>
      <c r="I296"/>
      <c r="J296"/>
      <c r="K296"/>
    </row>
    <row r="297" spans="1:11" s="75" customFormat="1">
      <c r="A297" s="177"/>
      <c r="E297"/>
      <c r="F297" s="112"/>
      <c r="I297"/>
      <c r="J297"/>
      <c r="K297"/>
    </row>
    <row r="298" spans="1:11" s="75" customFormat="1">
      <c r="A298" s="177"/>
      <c r="E298"/>
      <c r="F298" s="112"/>
      <c r="I298"/>
      <c r="J298"/>
      <c r="K298"/>
    </row>
    <row r="299" spans="1:11" s="75" customFormat="1">
      <c r="A299" s="177"/>
      <c r="E299"/>
      <c r="F299" s="112"/>
      <c r="I299"/>
      <c r="J299"/>
      <c r="K299"/>
    </row>
    <row r="300" spans="1:11" s="75" customFormat="1">
      <c r="A300" s="177"/>
      <c r="E300"/>
      <c r="F300" s="112"/>
      <c r="I300"/>
      <c r="J300"/>
      <c r="K300"/>
    </row>
    <row r="301" spans="1:11" s="75" customFormat="1">
      <c r="A301" s="177"/>
      <c r="E301"/>
      <c r="F301" s="112"/>
      <c r="I301"/>
      <c r="J301"/>
      <c r="K301"/>
    </row>
    <row r="302" spans="1:11" s="75" customFormat="1">
      <c r="A302" s="177"/>
      <c r="E302"/>
      <c r="F302" s="112"/>
      <c r="I302"/>
      <c r="J302"/>
      <c r="K302"/>
    </row>
    <row r="303" spans="1:11" s="75" customFormat="1">
      <c r="A303" s="177"/>
      <c r="E303"/>
      <c r="F303" s="112"/>
      <c r="I303"/>
      <c r="J303"/>
      <c r="K303"/>
    </row>
    <row r="304" spans="1:11" s="75" customFormat="1">
      <c r="A304" s="177"/>
      <c r="E304"/>
      <c r="F304" s="112"/>
      <c r="I304"/>
      <c r="J304"/>
      <c r="K304"/>
    </row>
    <row r="305" spans="1:11" s="75" customFormat="1">
      <c r="A305" s="177"/>
      <c r="E305"/>
      <c r="F305" s="112"/>
      <c r="I305"/>
      <c r="J305"/>
      <c r="K305"/>
    </row>
    <row r="306" spans="1:11" s="75" customFormat="1">
      <c r="A306" s="177"/>
      <c r="E306"/>
      <c r="F306" s="112"/>
      <c r="I306"/>
      <c r="J306"/>
      <c r="K306"/>
    </row>
    <row r="307" spans="1:11" s="75" customFormat="1">
      <c r="A307" s="177"/>
      <c r="E307"/>
      <c r="F307" s="112"/>
      <c r="I307"/>
      <c r="J307"/>
      <c r="K307"/>
    </row>
    <row r="308" spans="1:11" s="75" customFormat="1">
      <c r="A308" s="177"/>
      <c r="E308"/>
      <c r="F308" s="112"/>
      <c r="I308"/>
      <c r="J308"/>
      <c r="K308"/>
    </row>
    <row r="309" spans="1:11" s="75" customFormat="1">
      <c r="A309" s="177"/>
      <c r="E309"/>
      <c r="F309" s="112"/>
      <c r="I309"/>
      <c r="J309"/>
      <c r="K309"/>
    </row>
    <row r="310" spans="1:11" s="75" customFormat="1">
      <c r="A310" s="177"/>
      <c r="E310"/>
      <c r="F310" s="112"/>
      <c r="I310"/>
      <c r="J310"/>
      <c r="K310"/>
    </row>
    <row r="311" spans="1:11" s="75" customFormat="1">
      <c r="A311" s="177"/>
      <c r="E311"/>
      <c r="F311" s="112"/>
      <c r="I311"/>
      <c r="J311"/>
      <c r="K311"/>
    </row>
    <row r="312" spans="1:11" s="75" customFormat="1">
      <c r="A312" s="177"/>
      <c r="E312"/>
      <c r="F312" s="112"/>
      <c r="I312"/>
      <c r="J312"/>
      <c r="K312"/>
    </row>
    <row r="313" spans="1:11" s="75" customFormat="1">
      <c r="A313" s="177"/>
      <c r="E313"/>
      <c r="F313" s="112"/>
      <c r="I313"/>
      <c r="J313"/>
      <c r="K313"/>
    </row>
    <row r="314" spans="1:11" s="75" customFormat="1">
      <c r="A314" s="177"/>
      <c r="E314"/>
      <c r="F314" s="112"/>
      <c r="I314"/>
      <c r="J314"/>
      <c r="K314"/>
    </row>
    <row r="315" spans="1:11" s="75" customFormat="1">
      <c r="A315" s="177"/>
      <c r="E315"/>
      <c r="F315" s="112"/>
      <c r="I315"/>
      <c r="J315"/>
      <c r="K315"/>
    </row>
    <row r="316" spans="1:11" s="75" customFormat="1">
      <c r="A316" s="177"/>
      <c r="E316"/>
      <c r="F316" s="112"/>
      <c r="I316"/>
      <c r="J316"/>
      <c r="K316"/>
    </row>
    <row r="317" spans="1:11" s="75" customFormat="1">
      <c r="A317" s="177"/>
      <c r="E317"/>
      <c r="F317" s="112"/>
      <c r="I317"/>
      <c r="J317"/>
      <c r="K317"/>
    </row>
    <row r="318" spans="1:11" s="75" customFormat="1">
      <c r="A318" s="177"/>
      <c r="E318"/>
      <c r="F318" s="112"/>
      <c r="I318"/>
      <c r="J318"/>
      <c r="K318"/>
    </row>
    <row r="319" spans="1:11" s="75" customFormat="1">
      <c r="A319" s="177"/>
      <c r="E319"/>
      <c r="F319" s="112"/>
      <c r="I319"/>
      <c r="J319"/>
      <c r="K319"/>
    </row>
    <row r="320" spans="1:11" s="75" customFormat="1">
      <c r="A320" s="177"/>
      <c r="E320"/>
      <c r="F320" s="112"/>
      <c r="I320"/>
      <c r="J320"/>
      <c r="K320"/>
    </row>
    <row r="321" spans="1:11" s="75" customFormat="1">
      <c r="A321" s="177"/>
      <c r="E321"/>
      <c r="F321" s="112"/>
      <c r="I321"/>
      <c r="J321"/>
      <c r="K321"/>
    </row>
    <row r="322" spans="1:11" s="75" customFormat="1">
      <c r="A322" s="177"/>
      <c r="E322"/>
      <c r="F322" s="112"/>
      <c r="I322"/>
      <c r="J322"/>
      <c r="K322"/>
    </row>
    <row r="323" spans="1:11" s="75" customFormat="1">
      <c r="A323" s="177"/>
      <c r="E323"/>
      <c r="F323" s="112"/>
      <c r="I323"/>
      <c r="J323"/>
      <c r="K323"/>
    </row>
    <row r="324" spans="1:11" s="75" customFormat="1">
      <c r="A324" s="177"/>
      <c r="E324"/>
      <c r="F324" s="112"/>
      <c r="I324"/>
      <c r="J324"/>
      <c r="K324"/>
    </row>
    <row r="325" spans="1:11" s="75" customFormat="1">
      <c r="A325" s="177"/>
      <c r="E325"/>
      <c r="F325" s="112"/>
      <c r="I325"/>
      <c r="J325"/>
      <c r="K325"/>
    </row>
    <row r="326" spans="1:11" s="75" customFormat="1">
      <c r="A326" s="177"/>
      <c r="E326"/>
      <c r="F326" s="112"/>
      <c r="I326"/>
      <c r="J326"/>
      <c r="K326"/>
    </row>
  </sheetData>
  <mergeCells count="24">
    <mergeCell ref="B130:C130"/>
    <mergeCell ref="B117:C117"/>
    <mergeCell ref="B118:C118"/>
    <mergeCell ref="B119:C119"/>
    <mergeCell ref="B120:C120"/>
    <mergeCell ref="B121:C121"/>
    <mergeCell ref="B122:C122"/>
    <mergeCell ref="B123:C123"/>
    <mergeCell ref="D3:D4"/>
    <mergeCell ref="F153:F154"/>
    <mergeCell ref="B55:C55"/>
    <mergeCell ref="B53:C53"/>
    <mergeCell ref="C54:F54"/>
    <mergeCell ref="B87:C8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29:C129"/>
  </mergeCells>
  <phoneticPr fontId="7" type="noConversion"/>
  <conditionalFormatting sqref="D34 H34">
    <cfRule type="cellIs" dxfId="3" priority="2" stopIfTrue="1" operator="lessThan">
      <formula>0</formula>
    </cfRule>
  </conditionalFormatting>
  <pageMargins left="0.35433070866141736" right="0.19685039370078741" top="0.39370078740157483" bottom="0.19685039370078741" header="0.51181102362204722" footer="0.51181102362204722"/>
  <pageSetup paperSize="9" scale="95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F09D8-F507-4482-922C-8BA55D3C59EB}">
  <dimension ref="A1:E125"/>
  <sheetViews>
    <sheetView workbookViewId="0">
      <selection sqref="A1:IV65536"/>
    </sheetView>
  </sheetViews>
  <sheetFormatPr defaultRowHeight="12.75"/>
  <cols>
    <col min="2" max="2" width="13.7109375" customWidth="1"/>
    <col min="3" max="3" width="10.5703125" customWidth="1"/>
    <col min="4" max="4" width="10.7109375" customWidth="1"/>
    <col min="5" max="5" width="15.42578125" customWidth="1"/>
  </cols>
  <sheetData>
    <row r="1" spans="1:5" ht="15" thickBot="1">
      <c r="A1" s="439"/>
      <c r="B1" s="440"/>
      <c r="C1" s="441"/>
      <c r="D1" s="440"/>
      <c r="E1" s="440"/>
    </row>
    <row r="2" spans="1:5" ht="15" thickBot="1">
      <c r="A2" s="442"/>
      <c r="B2" s="443"/>
      <c r="C2" s="444"/>
      <c r="D2" s="443"/>
      <c r="E2" s="443"/>
    </row>
    <row r="3" spans="1:5" ht="15" thickBot="1">
      <c r="A3" s="442"/>
      <c r="B3" s="443"/>
      <c r="C3" s="444"/>
      <c r="D3" s="443"/>
      <c r="E3" s="443"/>
    </row>
    <row r="4" spans="1:5" ht="15" thickBot="1">
      <c r="A4" s="442"/>
      <c r="B4" s="443"/>
      <c r="C4" s="444"/>
      <c r="D4" s="443"/>
      <c r="E4" s="443"/>
    </row>
    <row r="5" spans="1:5" ht="15" thickBot="1">
      <c r="A5" s="442"/>
      <c r="B5" s="443"/>
      <c r="C5" s="444"/>
      <c r="D5" s="443"/>
      <c r="E5" s="443"/>
    </row>
    <row r="6" spans="1:5" ht="15" thickBot="1">
      <c r="A6" s="442"/>
      <c r="B6" s="443"/>
      <c r="C6" s="444"/>
      <c r="D6" s="443"/>
      <c r="E6" s="443"/>
    </row>
    <row r="7" spans="1:5" ht="15" thickBot="1">
      <c r="A7" s="442"/>
      <c r="B7" s="443"/>
      <c r="C7" s="444"/>
      <c r="D7" s="443"/>
      <c r="E7" s="443"/>
    </row>
    <row r="8" spans="1:5" ht="15" thickBot="1">
      <c r="A8" s="442"/>
      <c r="B8" s="443"/>
      <c r="C8" s="443"/>
      <c r="D8" s="443"/>
      <c r="E8" s="443"/>
    </row>
    <row r="9" spans="1:5" ht="15" thickBot="1">
      <c r="A9" s="442"/>
      <c r="B9" s="443"/>
      <c r="C9" s="443"/>
      <c r="D9" s="443"/>
      <c r="E9" s="443"/>
    </row>
    <row r="10" spans="1:5" ht="15" thickBot="1">
      <c r="A10" s="442"/>
      <c r="B10" s="443"/>
      <c r="C10" s="443"/>
      <c r="D10" s="443"/>
      <c r="E10" s="443"/>
    </row>
    <row r="11" spans="1:5" ht="15" thickBot="1">
      <c r="A11" s="442"/>
      <c r="B11" s="443"/>
      <c r="C11" s="443"/>
      <c r="D11" s="443"/>
      <c r="E11" s="443"/>
    </row>
    <row r="12" spans="1:5" ht="15" thickBot="1">
      <c r="A12" s="442"/>
      <c r="B12" s="443"/>
      <c r="C12" s="443"/>
      <c r="D12" s="443"/>
      <c r="E12" s="443"/>
    </row>
    <row r="13" spans="1:5" ht="15" thickBot="1">
      <c r="A13" s="442"/>
      <c r="B13" s="443"/>
      <c r="C13" s="443"/>
      <c r="D13" s="443"/>
      <c r="E13" s="443"/>
    </row>
    <row r="14" spans="1:5" ht="15" thickBot="1">
      <c r="A14" s="442"/>
      <c r="B14" s="443"/>
      <c r="C14" s="443"/>
      <c r="D14" s="443"/>
      <c r="E14" s="443"/>
    </row>
    <row r="15" spans="1:5" ht="15" thickBot="1">
      <c r="A15" s="442"/>
      <c r="B15" s="443"/>
      <c r="C15" s="443"/>
      <c r="D15" s="443"/>
      <c r="E15" s="443"/>
    </row>
    <row r="16" spans="1:5" ht="15" thickBot="1">
      <c r="A16" s="442"/>
      <c r="B16" s="443"/>
      <c r="C16" s="443"/>
      <c r="D16" s="443"/>
      <c r="E16" s="443"/>
    </row>
    <row r="17" spans="1:5" ht="15" thickBot="1">
      <c r="A17" s="442"/>
      <c r="B17" s="443"/>
      <c r="C17" s="443"/>
      <c r="D17" s="443"/>
      <c r="E17" s="443"/>
    </row>
    <row r="18" spans="1:5" ht="15" thickBot="1">
      <c r="A18" s="442"/>
      <c r="B18" s="443"/>
      <c r="C18" s="443"/>
      <c r="D18" s="443"/>
      <c r="E18" s="443"/>
    </row>
    <row r="19" spans="1:5" ht="15" thickBot="1">
      <c r="A19" s="442"/>
      <c r="B19" s="443"/>
      <c r="C19" s="443"/>
      <c r="D19" s="443"/>
      <c r="E19" s="443"/>
    </row>
    <row r="20" spans="1:5" ht="15" thickBot="1">
      <c r="A20" s="442"/>
      <c r="B20" s="443"/>
      <c r="C20" s="443"/>
      <c r="D20" s="443"/>
      <c r="E20" s="443"/>
    </row>
    <row r="21" spans="1:5" ht="15" thickBot="1">
      <c r="A21" s="442"/>
      <c r="B21" s="443"/>
      <c r="C21" s="443"/>
      <c r="D21" s="443"/>
      <c r="E21" s="443"/>
    </row>
    <row r="22" spans="1:5" ht="15" thickBot="1">
      <c r="A22" s="442"/>
      <c r="B22" s="443"/>
      <c r="C22" s="443"/>
      <c r="D22" s="443"/>
      <c r="E22" s="443"/>
    </row>
    <row r="23" spans="1:5" ht="15" thickBot="1">
      <c r="A23" s="442"/>
      <c r="B23" s="443"/>
      <c r="C23" s="443"/>
      <c r="D23" s="443"/>
      <c r="E23" s="443"/>
    </row>
    <row r="24" spans="1:5" ht="15" thickBot="1">
      <c r="A24" s="442"/>
      <c r="B24" s="443"/>
      <c r="C24" s="443"/>
      <c r="D24" s="443"/>
      <c r="E24" s="443"/>
    </row>
    <row r="25" spans="1:5" ht="15" thickBot="1">
      <c r="A25" s="442"/>
      <c r="B25" s="443"/>
      <c r="C25" s="443"/>
      <c r="D25" s="443"/>
      <c r="E25" s="443"/>
    </row>
    <row r="26" spans="1:5" ht="15" thickBot="1">
      <c r="A26" s="442"/>
      <c r="B26" s="443"/>
      <c r="C26" s="443"/>
      <c r="D26" s="443"/>
      <c r="E26" s="443"/>
    </row>
    <row r="27" spans="1:5" ht="15" thickBot="1">
      <c r="A27" s="442"/>
      <c r="B27" s="443"/>
      <c r="C27" s="443"/>
      <c r="D27" s="443"/>
      <c r="E27" s="443"/>
    </row>
    <row r="28" spans="1:5" ht="15" thickBot="1">
      <c r="A28" s="442"/>
      <c r="B28" s="443"/>
      <c r="C28" s="443"/>
      <c r="D28" s="443"/>
      <c r="E28" s="443"/>
    </row>
    <row r="29" spans="1:5" ht="15" thickBot="1">
      <c r="A29" s="442"/>
      <c r="B29" s="443"/>
      <c r="C29" s="443"/>
      <c r="D29" s="443"/>
      <c r="E29" s="443"/>
    </row>
    <row r="30" spans="1:5" ht="15" thickBot="1">
      <c r="A30" s="442"/>
      <c r="B30" s="443"/>
      <c r="C30" s="443"/>
      <c r="D30" s="443"/>
      <c r="E30" s="443"/>
    </row>
    <row r="31" spans="1:5" ht="15" thickBot="1">
      <c r="A31" s="442"/>
      <c r="B31" s="443"/>
      <c r="C31" s="443"/>
      <c r="D31" s="443"/>
      <c r="E31" s="443"/>
    </row>
    <row r="32" spans="1:5" ht="15" thickBot="1">
      <c r="A32" s="442"/>
      <c r="B32" s="443"/>
      <c r="C32" s="443"/>
      <c r="D32" s="443"/>
      <c r="E32" s="443"/>
    </row>
    <row r="33" spans="1:5" ht="15" thickBot="1">
      <c r="A33" s="442"/>
      <c r="B33" s="443"/>
      <c r="C33" s="443"/>
      <c r="D33" s="443"/>
      <c r="E33" s="443"/>
    </row>
    <row r="34" spans="1:5" ht="15" thickBot="1">
      <c r="A34" s="442"/>
      <c r="B34" s="443"/>
      <c r="C34" s="443"/>
      <c r="D34" s="443"/>
      <c r="E34" s="443"/>
    </row>
    <row r="35" spans="1:5" ht="15" thickBot="1">
      <c r="A35" s="442"/>
      <c r="B35" s="443"/>
      <c r="C35" s="443"/>
      <c r="D35" s="443"/>
      <c r="E35" s="443"/>
    </row>
    <row r="36" spans="1:5" ht="15" thickBot="1">
      <c r="A36" s="442"/>
      <c r="B36" s="443"/>
      <c r="C36" s="443"/>
      <c r="D36" s="443"/>
      <c r="E36" s="443"/>
    </row>
    <row r="37" spans="1:5" ht="15" thickBot="1">
      <c r="A37" s="442"/>
      <c r="B37" s="443"/>
      <c r="C37" s="443"/>
      <c r="D37" s="443"/>
      <c r="E37" s="443"/>
    </row>
    <row r="38" spans="1:5" ht="15" thickBot="1">
      <c r="A38" s="442"/>
      <c r="B38" s="443"/>
      <c r="C38" s="443"/>
      <c r="D38" s="443"/>
      <c r="E38" s="443"/>
    </row>
    <row r="39" spans="1:5" ht="15" thickBot="1">
      <c r="A39" s="442"/>
      <c r="B39" s="443"/>
      <c r="C39" s="443"/>
      <c r="D39" s="443"/>
      <c r="E39" s="443"/>
    </row>
    <row r="40" spans="1:5" ht="15" thickBot="1">
      <c r="A40" s="442"/>
      <c r="B40" s="443"/>
      <c r="C40" s="443"/>
      <c r="D40" s="443"/>
      <c r="E40" s="443"/>
    </row>
    <row r="41" spans="1:5" ht="15" thickBot="1">
      <c r="A41" s="442"/>
      <c r="B41" s="443"/>
      <c r="C41" s="443"/>
      <c r="D41" s="443"/>
      <c r="E41" s="443"/>
    </row>
    <row r="42" spans="1:5" ht="15" thickBot="1">
      <c r="A42" s="442"/>
      <c r="B42" s="443"/>
      <c r="C42" s="443"/>
      <c r="D42" s="443"/>
      <c r="E42" s="443"/>
    </row>
    <row r="43" spans="1:5" ht="15" thickBot="1">
      <c r="A43" s="442"/>
      <c r="B43" s="443"/>
      <c r="C43" s="443"/>
      <c r="D43" s="443"/>
      <c r="E43" s="443"/>
    </row>
    <row r="44" spans="1:5" ht="15" thickBot="1">
      <c r="A44" s="442"/>
      <c r="B44" s="443"/>
      <c r="C44" s="443"/>
      <c r="D44" s="443"/>
      <c r="E44" s="443"/>
    </row>
    <row r="45" spans="1:5" ht="15" thickBot="1">
      <c r="A45" s="442"/>
      <c r="B45" s="443"/>
      <c r="C45" s="443"/>
      <c r="D45" s="443"/>
      <c r="E45" s="443"/>
    </row>
    <row r="46" spans="1:5" ht="15" thickBot="1">
      <c r="A46" s="442"/>
      <c r="B46" s="443"/>
      <c r="C46" s="443"/>
      <c r="D46" s="443"/>
      <c r="E46" s="443"/>
    </row>
    <row r="47" spans="1:5" ht="15" thickBot="1">
      <c r="A47" s="442"/>
      <c r="B47" s="443"/>
      <c r="C47" s="443"/>
      <c r="D47" s="443"/>
      <c r="E47" s="443"/>
    </row>
    <row r="48" spans="1:5" ht="15" thickBot="1">
      <c r="A48" s="442"/>
      <c r="B48" s="443"/>
      <c r="C48" s="443"/>
      <c r="D48" s="443"/>
      <c r="E48" s="443"/>
    </row>
    <row r="49" spans="1:5" ht="15" thickBot="1">
      <c r="A49" s="442"/>
      <c r="B49" s="443"/>
      <c r="C49" s="443"/>
      <c r="D49" s="443"/>
      <c r="E49" s="443"/>
    </row>
    <row r="50" spans="1:5" ht="15" thickBot="1">
      <c r="A50" s="442"/>
      <c r="B50" s="443"/>
      <c r="C50" s="443"/>
      <c r="D50" s="443"/>
      <c r="E50" s="443"/>
    </row>
    <row r="51" spans="1:5" ht="15" thickBot="1">
      <c r="A51" s="442"/>
      <c r="B51" s="443"/>
      <c r="C51" s="443"/>
      <c r="D51" s="443"/>
      <c r="E51" s="443"/>
    </row>
    <row r="52" spans="1:5" ht="15" thickBot="1">
      <c r="A52" s="442"/>
      <c r="B52" s="443"/>
      <c r="C52" s="443"/>
      <c r="D52" s="443"/>
      <c r="E52" s="443"/>
    </row>
    <row r="53" spans="1:5" ht="15" thickBot="1">
      <c r="A53" s="442"/>
      <c r="B53" s="443"/>
      <c r="C53" s="443"/>
      <c r="D53" s="443"/>
      <c r="E53" s="443"/>
    </row>
    <row r="54" spans="1:5" ht="15" thickBot="1">
      <c r="A54" s="442"/>
      <c r="B54" s="443"/>
      <c r="C54" s="443"/>
      <c r="D54" s="443"/>
      <c r="E54" s="443"/>
    </row>
    <row r="55" spans="1:5" ht="15" thickBot="1">
      <c r="A55" s="442"/>
      <c r="B55" s="443"/>
      <c r="C55" s="443"/>
      <c r="D55" s="443"/>
      <c r="E55" s="443"/>
    </row>
    <row r="56" spans="1:5" ht="15" thickBot="1">
      <c r="A56" s="442"/>
      <c r="B56" s="443"/>
      <c r="C56" s="443"/>
      <c r="D56" s="443"/>
      <c r="E56" s="443"/>
    </row>
    <row r="57" spans="1:5" ht="15" thickBot="1">
      <c r="A57" s="442"/>
      <c r="B57" s="443"/>
      <c r="C57" s="443"/>
      <c r="D57" s="443"/>
      <c r="E57" s="443"/>
    </row>
    <row r="58" spans="1:5" ht="15" thickBot="1">
      <c r="A58" s="442"/>
      <c r="B58" s="443"/>
      <c r="C58" s="443"/>
      <c r="D58" s="443"/>
      <c r="E58" s="443"/>
    </row>
    <row r="59" spans="1:5" ht="15" thickBot="1">
      <c r="A59" s="442"/>
      <c r="B59" s="443"/>
      <c r="C59" s="443"/>
      <c r="D59" s="443"/>
      <c r="E59" s="443"/>
    </row>
    <row r="60" spans="1:5" ht="15" thickBot="1">
      <c r="A60" s="442"/>
      <c r="B60" s="443"/>
      <c r="C60" s="443"/>
      <c r="D60" s="443"/>
      <c r="E60" s="443"/>
    </row>
    <row r="61" spans="1:5" ht="15" thickBot="1">
      <c r="A61" s="442"/>
      <c r="B61" s="443"/>
      <c r="C61" s="443"/>
      <c r="D61" s="443"/>
      <c r="E61" s="443"/>
    </row>
    <row r="62" spans="1:5" ht="15" thickBot="1">
      <c r="A62" s="442"/>
      <c r="B62" s="443"/>
      <c r="C62" s="443"/>
      <c r="D62" s="443"/>
      <c r="E62" s="443"/>
    </row>
    <row r="63" spans="1:5" ht="15" thickBot="1">
      <c r="A63" s="442"/>
      <c r="B63" s="443"/>
      <c r="C63" s="443"/>
      <c r="D63" s="443"/>
      <c r="E63" s="443"/>
    </row>
    <row r="64" spans="1:5" ht="15" thickBot="1">
      <c r="A64" s="442"/>
      <c r="B64" s="443"/>
      <c r="C64" s="443"/>
      <c r="D64" s="443"/>
      <c r="E64" s="443"/>
    </row>
    <row r="65" spans="1:5" ht="15" thickBot="1">
      <c r="A65" s="442"/>
      <c r="B65" s="443"/>
      <c r="C65" s="443"/>
      <c r="D65" s="443"/>
      <c r="E65" s="443"/>
    </row>
    <row r="66" spans="1:5" ht="15" thickBot="1">
      <c r="A66" s="442"/>
      <c r="B66" s="443"/>
      <c r="C66" s="443"/>
      <c r="D66" s="443"/>
      <c r="E66" s="443"/>
    </row>
    <row r="67" spans="1:5" ht="15" thickBot="1">
      <c r="A67" s="442"/>
      <c r="B67" s="443"/>
      <c r="C67" s="443"/>
      <c r="D67" s="443"/>
      <c r="E67" s="443"/>
    </row>
    <row r="68" spans="1:5" ht="15" thickBot="1">
      <c r="A68" s="442"/>
      <c r="B68" s="443"/>
      <c r="C68" s="443"/>
      <c r="D68" s="443"/>
      <c r="E68" s="443"/>
    </row>
    <row r="69" spans="1:5" ht="15" thickBot="1">
      <c r="A69" s="442"/>
      <c r="B69" s="443"/>
      <c r="C69" s="443"/>
      <c r="D69" s="443"/>
      <c r="E69" s="443"/>
    </row>
    <row r="70" spans="1:5" ht="15" thickBot="1">
      <c r="A70" s="442"/>
      <c r="B70" s="443"/>
      <c r="C70" s="443"/>
      <c r="D70" s="443"/>
      <c r="E70" s="443"/>
    </row>
    <row r="71" spans="1:5" ht="15" thickBot="1">
      <c r="A71" s="442"/>
      <c r="B71" s="443"/>
      <c r="C71" s="443"/>
      <c r="D71" s="443"/>
      <c r="E71" s="443"/>
    </row>
    <row r="72" spans="1:5" ht="15" thickBot="1">
      <c r="A72" s="442"/>
      <c r="B72" s="443"/>
      <c r="C72" s="443"/>
      <c r="D72" s="443"/>
      <c r="E72" s="443"/>
    </row>
    <row r="73" spans="1:5" ht="15" thickBot="1">
      <c r="A73" s="442"/>
      <c r="B73" s="443"/>
      <c r="C73" s="443"/>
      <c r="D73" s="443"/>
      <c r="E73" s="443"/>
    </row>
    <row r="74" spans="1:5" ht="15" thickBot="1">
      <c r="A74" s="442"/>
      <c r="B74" s="443"/>
      <c r="C74" s="443"/>
      <c r="D74" s="443"/>
      <c r="E74" s="443"/>
    </row>
    <row r="75" spans="1:5" ht="15" thickBot="1">
      <c r="A75" s="442"/>
      <c r="B75" s="443"/>
      <c r="C75" s="443"/>
      <c r="D75" s="443"/>
      <c r="E75" s="443"/>
    </row>
    <row r="76" spans="1:5" ht="15" thickBot="1">
      <c r="A76" s="442"/>
      <c r="B76" s="443"/>
      <c r="C76" s="443"/>
      <c r="D76" s="443"/>
      <c r="E76" s="443"/>
    </row>
    <row r="77" spans="1:5" ht="15" thickBot="1">
      <c r="A77" s="442"/>
      <c r="B77" s="443"/>
      <c r="C77" s="443"/>
      <c r="D77" s="443"/>
      <c r="E77" s="443"/>
    </row>
    <row r="78" spans="1:5" ht="15" thickBot="1">
      <c r="A78" s="442"/>
      <c r="B78" s="443"/>
      <c r="C78" s="443"/>
      <c r="D78" s="443"/>
      <c r="E78" s="443"/>
    </row>
    <row r="79" spans="1:5" ht="15" thickBot="1">
      <c r="A79" s="442"/>
      <c r="B79" s="443"/>
      <c r="C79" s="443"/>
      <c r="D79" s="443"/>
      <c r="E79" s="443"/>
    </row>
    <row r="80" spans="1:5" ht="15" thickBot="1">
      <c r="A80" s="442"/>
      <c r="B80" s="443"/>
      <c r="C80" s="443"/>
      <c r="D80" s="444"/>
      <c r="E80" s="443"/>
    </row>
    <row r="81" spans="1:5" ht="15" thickBot="1">
      <c r="A81" s="442"/>
      <c r="B81" s="443"/>
      <c r="C81" s="443"/>
      <c r="D81" s="444"/>
      <c r="E81" s="443"/>
    </row>
    <row r="82" spans="1:5" ht="15" thickBot="1">
      <c r="A82" s="442"/>
      <c r="B82" s="443"/>
      <c r="C82" s="443"/>
      <c r="D82" s="444"/>
      <c r="E82" s="443"/>
    </row>
    <row r="83" spans="1:5" ht="15" thickBot="1">
      <c r="A83" s="442"/>
      <c r="B83" s="443"/>
      <c r="C83" s="443"/>
      <c r="D83" s="444"/>
      <c r="E83" s="443"/>
    </row>
    <row r="84" spans="1:5" ht="15" thickBot="1">
      <c r="A84" s="442"/>
      <c r="B84" s="443"/>
      <c r="C84" s="443"/>
      <c r="D84" s="444"/>
      <c r="E84" s="443"/>
    </row>
    <row r="85" spans="1:5" ht="15" thickBot="1">
      <c r="A85" s="442"/>
      <c r="B85" s="443"/>
      <c r="C85" s="443"/>
      <c r="D85" s="444"/>
      <c r="E85" s="443"/>
    </row>
    <row r="86" spans="1:5" ht="15" thickBot="1">
      <c r="A86" s="442"/>
      <c r="B86" s="443"/>
      <c r="C86" s="443"/>
      <c r="D86" s="444"/>
      <c r="E86" s="443"/>
    </row>
    <row r="87" spans="1:5" ht="15" thickBot="1">
      <c r="A87" s="442"/>
      <c r="B87" s="443"/>
      <c r="C87" s="443"/>
      <c r="D87" s="444"/>
      <c r="E87" s="443"/>
    </row>
    <row r="88" spans="1:5" ht="15" thickBot="1">
      <c r="A88" s="442"/>
      <c r="B88" s="443"/>
      <c r="C88" s="443"/>
      <c r="D88" s="444"/>
      <c r="E88" s="443"/>
    </row>
    <row r="89" spans="1:5" ht="15" thickBot="1">
      <c r="A89" s="442"/>
      <c r="B89" s="443"/>
      <c r="C89" s="443"/>
      <c r="D89" s="444"/>
      <c r="E89" s="443"/>
    </row>
    <row r="90" spans="1:5" ht="15" thickBot="1">
      <c r="A90" s="442"/>
      <c r="B90" s="443"/>
      <c r="C90" s="443"/>
      <c r="D90" s="444"/>
      <c r="E90" s="443"/>
    </row>
    <row r="91" spans="1:5" ht="15" thickBot="1">
      <c r="A91" s="442"/>
      <c r="B91" s="443"/>
      <c r="C91" s="443"/>
      <c r="D91" s="444"/>
      <c r="E91" s="443"/>
    </row>
    <row r="92" spans="1:5" ht="15" thickBot="1">
      <c r="A92" s="442"/>
      <c r="B92" s="443"/>
      <c r="C92" s="443"/>
      <c r="D92" s="444"/>
      <c r="E92" s="443"/>
    </row>
    <row r="93" spans="1:5" ht="15" thickBot="1">
      <c r="A93" s="442"/>
      <c r="B93" s="443"/>
      <c r="C93" s="443"/>
      <c r="D93" s="444"/>
      <c r="E93" s="443"/>
    </row>
    <row r="94" spans="1:5" ht="15" thickBot="1">
      <c r="A94" s="442"/>
      <c r="B94" s="443"/>
      <c r="C94" s="443"/>
      <c r="D94" s="444"/>
      <c r="E94" s="443"/>
    </row>
    <row r="95" spans="1:5" ht="15" thickBot="1">
      <c r="A95" s="442"/>
      <c r="B95" s="443"/>
      <c r="C95" s="443"/>
      <c r="D95" s="444"/>
      <c r="E95" s="443"/>
    </row>
    <row r="96" spans="1:5" ht="15" thickBot="1">
      <c r="A96" s="442"/>
      <c r="B96" s="443"/>
      <c r="C96" s="443"/>
      <c r="D96" s="444"/>
      <c r="E96" s="443"/>
    </row>
    <row r="97" spans="1:5" ht="15" thickBot="1">
      <c r="A97" s="442"/>
      <c r="B97" s="443"/>
      <c r="C97" s="443"/>
      <c r="D97" s="444"/>
      <c r="E97" s="443"/>
    </row>
    <row r="98" spans="1:5" ht="15" thickBot="1">
      <c r="A98" s="442"/>
      <c r="B98" s="443"/>
      <c r="C98" s="443"/>
      <c r="D98" s="444"/>
      <c r="E98" s="443"/>
    </row>
    <row r="99" spans="1:5" ht="15" thickBot="1">
      <c r="A99" s="442"/>
      <c r="B99" s="443"/>
      <c r="C99" s="443"/>
      <c r="D99" s="444"/>
      <c r="E99" s="443"/>
    </row>
    <row r="100" spans="1:5" ht="15" thickBot="1">
      <c r="A100" s="442"/>
      <c r="B100" s="443"/>
      <c r="C100" s="443"/>
      <c r="D100" s="444"/>
      <c r="E100" s="443"/>
    </row>
    <row r="101" spans="1:5" ht="15" thickBot="1">
      <c r="A101" s="442"/>
      <c r="B101" s="443"/>
      <c r="C101" s="443"/>
      <c r="D101" s="444"/>
      <c r="E101" s="443"/>
    </row>
    <row r="102" spans="1:5" ht="15" thickBot="1">
      <c r="A102" s="442"/>
      <c r="B102" s="443"/>
      <c r="C102" s="443"/>
      <c r="D102" s="444"/>
      <c r="E102" s="443"/>
    </row>
    <row r="103" spans="1:5" ht="15" thickBot="1">
      <c r="A103" s="442"/>
      <c r="B103" s="443"/>
      <c r="C103" s="443"/>
      <c r="D103" s="444"/>
      <c r="E103" s="443"/>
    </row>
    <row r="104" spans="1:5" ht="15" thickBot="1">
      <c r="A104" s="442"/>
      <c r="B104" s="443"/>
      <c r="C104" s="443"/>
      <c r="D104" s="444"/>
      <c r="E104" s="443"/>
    </row>
    <row r="105" spans="1:5" ht="15" thickBot="1">
      <c r="A105" s="442"/>
      <c r="B105" s="443"/>
      <c r="C105" s="443"/>
      <c r="D105" s="444"/>
      <c r="E105" s="443"/>
    </row>
    <row r="106" spans="1:5" ht="15" thickBot="1">
      <c r="A106" s="442"/>
      <c r="B106" s="443"/>
      <c r="C106" s="443"/>
      <c r="D106" s="444"/>
      <c r="E106" s="443"/>
    </row>
    <row r="107" spans="1:5" ht="15" thickBot="1">
      <c r="A107" s="442"/>
      <c r="B107" s="443"/>
      <c r="C107" s="443"/>
      <c r="D107" s="444"/>
      <c r="E107" s="443"/>
    </row>
    <row r="108" spans="1:5" ht="15" thickBot="1">
      <c r="A108" s="442"/>
      <c r="B108" s="443"/>
      <c r="C108" s="443"/>
      <c r="D108" s="444"/>
      <c r="E108" s="443"/>
    </row>
    <row r="109" spans="1:5" ht="15" thickBot="1">
      <c r="A109" s="442"/>
      <c r="B109" s="443"/>
      <c r="C109" s="443"/>
      <c r="D109" s="444"/>
      <c r="E109" s="443"/>
    </row>
    <row r="110" spans="1:5" ht="15" thickBot="1">
      <c r="A110" s="442"/>
      <c r="B110" s="443"/>
      <c r="C110" s="443"/>
      <c r="D110" s="444"/>
      <c r="E110" s="443"/>
    </row>
    <row r="111" spans="1:5" ht="15" thickBot="1">
      <c r="A111" s="442"/>
      <c r="B111" s="443"/>
      <c r="C111" s="443"/>
      <c r="D111" s="444"/>
      <c r="E111" s="443"/>
    </row>
    <row r="112" spans="1:5" ht="15" thickBot="1">
      <c r="A112" s="442"/>
      <c r="B112" s="443"/>
      <c r="C112" s="443"/>
      <c r="D112" s="444"/>
      <c r="E112" s="443"/>
    </row>
    <row r="113" spans="1:5" ht="15" thickBot="1">
      <c r="A113" s="442"/>
      <c r="B113" s="443"/>
      <c r="C113" s="443"/>
      <c r="D113" s="444"/>
      <c r="E113" s="443"/>
    </row>
    <row r="114" spans="1:5" ht="15" thickBot="1">
      <c r="A114" s="442"/>
      <c r="B114" s="443"/>
      <c r="C114" s="443"/>
      <c r="D114" s="444"/>
      <c r="E114" s="443"/>
    </row>
    <row r="115" spans="1:5" ht="15" thickBot="1">
      <c r="A115" s="442"/>
      <c r="B115" s="443"/>
      <c r="C115" s="443"/>
      <c r="D115" s="444"/>
      <c r="E115" s="443"/>
    </row>
    <row r="116" spans="1:5" ht="15" thickBot="1">
      <c r="A116" s="442"/>
      <c r="B116" s="443"/>
      <c r="C116" s="443"/>
      <c r="D116" s="444"/>
      <c r="E116" s="443"/>
    </row>
    <row r="117" spans="1:5" ht="15" thickBot="1">
      <c r="A117" s="442"/>
      <c r="B117" s="443"/>
      <c r="C117" s="443"/>
      <c r="D117" s="444"/>
      <c r="E117" s="443"/>
    </row>
    <row r="118" spans="1:5" ht="15" thickBot="1">
      <c r="A118" s="442"/>
      <c r="B118" s="443"/>
      <c r="C118" s="443"/>
      <c r="D118" s="444"/>
      <c r="E118" s="443"/>
    </row>
    <row r="119" spans="1:5" ht="15" thickBot="1">
      <c r="A119" s="442"/>
      <c r="B119" s="443"/>
      <c r="C119" s="443"/>
      <c r="D119" s="444"/>
      <c r="E119" s="443"/>
    </row>
    <row r="120" spans="1:5" ht="15" thickBot="1">
      <c r="A120" s="442"/>
      <c r="B120" s="443"/>
      <c r="C120" s="443"/>
      <c r="D120" s="444"/>
      <c r="E120" s="443"/>
    </row>
    <row r="121" spans="1:5" ht="15" thickBot="1">
      <c r="A121" s="442"/>
      <c r="B121" s="443"/>
      <c r="C121" s="443"/>
      <c r="D121" s="444"/>
      <c r="E121" s="443"/>
    </row>
    <row r="122" spans="1:5" ht="15" thickBot="1">
      <c r="A122" s="442"/>
      <c r="B122" s="443"/>
      <c r="C122" s="443"/>
      <c r="D122" s="444"/>
      <c r="E122" s="443"/>
    </row>
    <row r="123" spans="1:5" ht="15" thickBot="1">
      <c r="A123" s="442"/>
      <c r="B123" s="443"/>
      <c r="C123" s="443"/>
      <c r="D123" s="444"/>
      <c r="E123" s="443"/>
    </row>
    <row r="124" spans="1:5" ht="15" thickBot="1">
      <c r="A124" s="442"/>
      <c r="B124" s="443"/>
      <c r="C124" s="443"/>
      <c r="D124" s="444"/>
      <c r="E124" s="443"/>
    </row>
    <row r="125" spans="1:5" ht="15">
      <c r="A125" s="445"/>
      <c r="B125" s="446"/>
      <c r="C125" s="447"/>
      <c r="D125" s="447"/>
      <c r="E125" s="44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200D3-68F1-4B0F-8831-462FE6C3664D}">
  <dimension ref="A1:E174"/>
  <sheetViews>
    <sheetView workbookViewId="0">
      <selection sqref="A1:IV65536"/>
    </sheetView>
  </sheetViews>
  <sheetFormatPr defaultRowHeight="12.75"/>
  <cols>
    <col min="2" max="2" width="12" customWidth="1"/>
    <col min="3" max="3" width="13" customWidth="1"/>
    <col min="4" max="4" width="12.28515625" customWidth="1"/>
  </cols>
  <sheetData>
    <row r="1" spans="1:5">
      <c r="A1" s="456"/>
      <c r="B1" s="457"/>
      <c r="C1" s="457"/>
      <c r="D1" s="457"/>
      <c r="E1" s="457"/>
    </row>
    <row r="2" spans="1:5">
      <c r="A2" s="456"/>
      <c r="B2" s="457"/>
      <c r="C2" s="457"/>
      <c r="D2" s="457"/>
      <c r="E2" s="457"/>
    </row>
    <row r="3" spans="1:5">
      <c r="A3" s="456"/>
      <c r="B3" s="457"/>
      <c r="C3" s="457"/>
      <c r="D3" s="457"/>
      <c r="E3" s="457"/>
    </row>
    <row r="4" spans="1:5">
      <c r="A4" s="456"/>
      <c r="B4" s="457"/>
      <c r="C4" s="457"/>
      <c r="D4" s="457"/>
      <c r="E4" s="457"/>
    </row>
    <row r="5" spans="1:5">
      <c r="A5" s="456"/>
      <c r="B5" s="457"/>
      <c r="C5" s="457"/>
      <c r="D5" s="457"/>
      <c r="E5" s="457"/>
    </row>
    <row r="6" spans="1:5">
      <c r="A6" s="456"/>
      <c r="B6" s="457"/>
      <c r="C6" s="457"/>
      <c r="D6" s="457"/>
      <c r="E6" s="457"/>
    </row>
    <row r="7" spans="1:5">
      <c r="A7" s="456"/>
      <c r="B7" s="457"/>
      <c r="C7" s="457"/>
      <c r="D7" s="457"/>
      <c r="E7" s="457"/>
    </row>
    <row r="8" spans="1:5">
      <c r="A8" s="456"/>
      <c r="B8" s="457"/>
      <c r="C8" s="457"/>
      <c r="D8" s="457"/>
      <c r="E8" s="457"/>
    </row>
    <row r="9" spans="1:5">
      <c r="A9" s="456"/>
      <c r="B9" s="457"/>
      <c r="C9" s="457"/>
      <c r="D9" s="457"/>
      <c r="E9" s="457"/>
    </row>
    <row r="10" spans="1:5">
      <c r="A10" s="456"/>
      <c r="B10" s="457"/>
      <c r="C10" s="457"/>
      <c r="D10" s="457"/>
      <c r="E10" s="457"/>
    </row>
    <row r="11" spans="1:5">
      <c r="A11" s="456"/>
      <c r="B11" s="457"/>
      <c r="C11" s="457"/>
      <c r="D11" s="457"/>
      <c r="E11" s="457"/>
    </row>
    <row r="12" spans="1:5">
      <c r="A12" s="456"/>
      <c r="B12" s="457"/>
      <c r="C12" s="457"/>
      <c r="D12" s="457"/>
      <c r="E12" s="457"/>
    </row>
    <row r="13" spans="1:5">
      <c r="A13" s="456"/>
      <c r="B13" s="457"/>
      <c r="C13" s="457"/>
      <c r="D13" s="457"/>
      <c r="E13" s="457"/>
    </row>
    <row r="14" spans="1:5">
      <c r="A14" s="456"/>
      <c r="B14" s="457"/>
      <c r="C14" s="457"/>
      <c r="D14" s="457"/>
      <c r="E14" s="457"/>
    </row>
    <row r="15" spans="1:5">
      <c r="A15" s="456"/>
      <c r="B15" s="457"/>
      <c r="C15" s="457"/>
      <c r="D15" s="457"/>
      <c r="E15" s="457"/>
    </row>
    <row r="16" spans="1:5">
      <c r="A16" s="456"/>
      <c r="B16" s="457"/>
      <c r="C16" s="457"/>
      <c r="D16" s="457"/>
      <c r="E16" s="457"/>
    </row>
    <row r="17" spans="1:5">
      <c r="A17" s="456"/>
      <c r="B17" s="457"/>
      <c r="C17" s="457"/>
      <c r="D17" s="457"/>
      <c r="E17" s="457"/>
    </row>
    <row r="18" spans="1:5">
      <c r="A18" s="456"/>
      <c r="B18" s="457"/>
      <c r="C18" s="457"/>
      <c r="D18" s="457"/>
      <c r="E18" s="457"/>
    </row>
    <row r="19" spans="1:5">
      <c r="A19" s="456"/>
      <c r="B19" s="457"/>
      <c r="C19" s="457"/>
      <c r="D19" s="457"/>
      <c r="E19" s="457"/>
    </row>
    <row r="20" spans="1:5">
      <c r="A20" s="456"/>
      <c r="B20" s="457"/>
      <c r="C20" s="457"/>
      <c r="D20" s="457"/>
      <c r="E20" s="457"/>
    </row>
    <row r="21" spans="1:5">
      <c r="A21" s="456"/>
      <c r="B21" s="457"/>
      <c r="C21" s="457"/>
      <c r="D21" s="457"/>
      <c r="E21" s="457"/>
    </row>
    <row r="22" spans="1:5">
      <c r="A22" s="456"/>
      <c r="B22" s="457"/>
      <c r="C22" s="457"/>
      <c r="D22" s="457"/>
      <c r="E22" s="457"/>
    </row>
    <row r="23" spans="1:5">
      <c r="A23" s="456"/>
      <c r="B23" s="457"/>
      <c r="C23" s="457"/>
      <c r="D23" s="457"/>
      <c r="E23" s="457"/>
    </row>
    <row r="24" spans="1:5">
      <c r="A24" s="456"/>
      <c r="B24" s="457"/>
      <c r="C24" s="457"/>
      <c r="D24" s="457"/>
      <c r="E24" s="457"/>
    </row>
    <row r="25" spans="1:5">
      <c r="A25" s="456"/>
      <c r="B25" s="457"/>
      <c r="C25" s="457"/>
      <c r="D25" s="457"/>
      <c r="E25" s="457"/>
    </row>
    <row r="26" spans="1:5">
      <c r="A26" s="456"/>
      <c r="B26" s="457"/>
      <c r="C26" s="457"/>
      <c r="D26" s="457"/>
      <c r="E26" s="457"/>
    </row>
    <row r="27" spans="1:5">
      <c r="A27" s="456"/>
      <c r="B27" s="457"/>
      <c r="C27" s="457"/>
      <c r="D27" s="457"/>
      <c r="E27" s="457"/>
    </row>
    <row r="28" spans="1:5">
      <c r="A28" s="456"/>
      <c r="B28" s="457"/>
      <c r="C28" s="457"/>
      <c r="D28" s="457"/>
      <c r="E28" s="457"/>
    </row>
    <row r="29" spans="1:5">
      <c r="A29" s="456"/>
      <c r="B29" s="457"/>
      <c r="C29" s="457"/>
      <c r="D29" s="457"/>
      <c r="E29" s="457"/>
    </row>
    <row r="30" spans="1:5">
      <c r="A30" s="456"/>
      <c r="B30" s="457"/>
      <c r="C30" s="457"/>
      <c r="D30" s="457"/>
      <c r="E30" s="457"/>
    </row>
    <row r="31" spans="1:5">
      <c r="A31" s="456"/>
      <c r="B31" s="457"/>
      <c r="C31" s="457"/>
      <c r="D31" s="457"/>
      <c r="E31" s="457"/>
    </row>
    <row r="32" spans="1:5">
      <c r="A32" s="456"/>
      <c r="B32" s="457"/>
      <c r="C32" s="457"/>
      <c r="D32" s="457"/>
      <c r="E32" s="457"/>
    </row>
    <row r="33" spans="1:5">
      <c r="A33" s="456"/>
      <c r="B33" s="457"/>
      <c r="C33" s="457"/>
      <c r="D33" s="457"/>
      <c r="E33" s="457"/>
    </row>
    <row r="34" spans="1:5">
      <c r="A34" s="456"/>
      <c r="B34" s="457"/>
      <c r="C34" s="457"/>
      <c r="D34" s="457"/>
      <c r="E34" s="457"/>
    </row>
    <row r="35" spans="1:5">
      <c r="A35" s="456"/>
      <c r="B35" s="457"/>
      <c r="C35" s="457"/>
      <c r="D35" s="457"/>
      <c r="E35" s="457"/>
    </row>
    <row r="36" spans="1:5">
      <c r="A36" s="456"/>
      <c r="B36" s="457"/>
      <c r="C36" s="457"/>
      <c r="D36" s="457"/>
      <c r="E36" s="457"/>
    </row>
    <row r="37" spans="1:5">
      <c r="A37" s="456"/>
      <c r="B37" s="457"/>
      <c r="C37" s="457"/>
      <c r="D37" s="457"/>
      <c r="E37" s="457"/>
    </row>
    <row r="38" spans="1:5">
      <c r="A38" s="456"/>
      <c r="B38" s="457"/>
      <c r="C38" s="457"/>
      <c r="D38" s="457"/>
      <c r="E38" s="457"/>
    </row>
    <row r="39" spans="1:5">
      <c r="A39" s="456"/>
      <c r="B39" s="457"/>
      <c r="C39" s="457"/>
      <c r="D39" s="457"/>
      <c r="E39" s="457"/>
    </row>
    <row r="40" spans="1:5">
      <c r="A40" s="456"/>
      <c r="B40" s="457"/>
      <c r="C40" s="457"/>
      <c r="D40" s="457"/>
      <c r="E40" s="457"/>
    </row>
    <row r="41" spans="1:5">
      <c r="A41" s="456"/>
      <c r="B41" s="457"/>
      <c r="C41" s="457"/>
      <c r="D41" s="457"/>
      <c r="E41" s="457"/>
    </row>
    <row r="42" spans="1:5">
      <c r="A42" s="456"/>
      <c r="B42" s="457"/>
      <c r="C42" s="457"/>
      <c r="D42" s="457"/>
      <c r="E42" s="457"/>
    </row>
    <row r="43" spans="1:5">
      <c r="A43" s="456"/>
      <c r="B43" s="457"/>
      <c r="C43" s="457"/>
      <c r="D43" s="457"/>
      <c r="E43" s="457"/>
    </row>
    <row r="44" spans="1:5">
      <c r="A44" s="456"/>
      <c r="B44" s="457"/>
      <c r="C44" s="457"/>
      <c r="D44" s="457"/>
      <c r="E44" s="457"/>
    </row>
    <row r="45" spans="1:5">
      <c r="A45" s="456"/>
      <c r="B45" s="457"/>
      <c r="C45" s="457"/>
      <c r="D45" s="457"/>
      <c r="E45" s="457"/>
    </row>
    <row r="46" spans="1:5">
      <c r="A46" s="456"/>
      <c r="B46" s="457"/>
      <c r="C46" s="457"/>
      <c r="D46" s="457"/>
      <c r="E46" s="457"/>
    </row>
    <row r="47" spans="1:5">
      <c r="A47" s="456"/>
      <c r="B47" s="457"/>
      <c r="C47" s="457"/>
      <c r="D47" s="457"/>
      <c r="E47" s="457"/>
    </row>
    <row r="48" spans="1:5">
      <c r="A48" s="456"/>
      <c r="B48" s="457"/>
      <c r="C48" s="457"/>
      <c r="D48" s="457"/>
      <c r="E48" s="457"/>
    </row>
    <row r="49" spans="1:5">
      <c r="A49" s="456"/>
      <c r="B49" s="457"/>
      <c r="C49" s="457"/>
      <c r="D49" s="457"/>
      <c r="E49" s="457"/>
    </row>
    <row r="50" spans="1:5">
      <c r="A50" s="456"/>
      <c r="B50" s="457"/>
      <c r="C50" s="457"/>
      <c r="D50" s="457"/>
      <c r="E50" s="457"/>
    </row>
    <row r="51" spans="1:5">
      <c r="A51" s="456"/>
      <c r="B51" s="457"/>
      <c r="C51" s="457"/>
      <c r="D51" s="457"/>
      <c r="E51" s="457"/>
    </row>
    <row r="52" spans="1:5">
      <c r="A52" s="456"/>
      <c r="B52" s="457"/>
      <c r="C52" s="457"/>
      <c r="D52" s="457"/>
      <c r="E52" s="457"/>
    </row>
    <row r="53" spans="1:5">
      <c r="A53" s="456"/>
      <c r="B53" s="457"/>
      <c r="C53" s="457"/>
      <c r="D53" s="457"/>
      <c r="E53" s="457"/>
    </row>
    <row r="54" spans="1:5">
      <c r="A54" s="456"/>
      <c r="B54" s="457"/>
      <c r="C54" s="457"/>
      <c r="D54" s="457"/>
      <c r="E54" s="457"/>
    </row>
    <row r="55" spans="1:5">
      <c r="A55" s="456"/>
      <c r="B55" s="457"/>
      <c r="C55" s="457"/>
      <c r="D55" s="457"/>
      <c r="E55" s="457"/>
    </row>
    <row r="56" spans="1:5">
      <c r="A56" s="456"/>
      <c r="B56" s="457"/>
      <c r="C56" s="457"/>
      <c r="D56" s="457"/>
      <c r="E56" s="457"/>
    </row>
    <row r="57" spans="1:5">
      <c r="A57" s="456"/>
      <c r="B57" s="457"/>
      <c r="C57" s="457"/>
      <c r="D57" s="457"/>
      <c r="E57" s="457"/>
    </row>
    <row r="58" spans="1:5">
      <c r="A58" s="456"/>
      <c r="B58" s="457"/>
      <c r="C58" s="457"/>
      <c r="D58" s="457"/>
      <c r="E58" s="457"/>
    </row>
    <row r="59" spans="1:5">
      <c r="A59" s="456"/>
      <c r="B59" s="457"/>
      <c r="C59" s="457"/>
      <c r="D59" s="457"/>
      <c r="E59" s="457"/>
    </row>
    <row r="60" spans="1:5">
      <c r="A60" s="456"/>
      <c r="B60" s="457"/>
      <c r="C60" s="457"/>
      <c r="D60" s="457"/>
      <c r="E60" s="457"/>
    </row>
    <row r="61" spans="1:5">
      <c r="A61" s="456"/>
      <c r="B61" s="457"/>
      <c r="C61" s="457"/>
      <c r="D61" s="457"/>
      <c r="E61" s="457"/>
    </row>
    <row r="62" spans="1:5">
      <c r="A62" s="456"/>
      <c r="B62" s="457"/>
      <c r="C62" s="457"/>
      <c r="D62" s="457"/>
      <c r="E62" s="457"/>
    </row>
    <row r="63" spans="1:5">
      <c r="A63" s="456"/>
      <c r="B63" s="457"/>
      <c r="C63" s="457"/>
      <c r="D63" s="457"/>
      <c r="E63" s="457"/>
    </row>
    <row r="64" spans="1:5">
      <c r="A64" s="456"/>
      <c r="B64" s="457"/>
      <c r="C64" s="457"/>
      <c r="D64" s="457"/>
      <c r="E64" s="457"/>
    </row>
    <row r="65" spans="1:5">
      <c r="A65" s="456"/>
      <c r="B65" s="457"/>
      <c r="C65" s="457"/>
      <c r="D65" s="457"/>
      <c r="E65" s="457"/>
    </row>
    <row r="66" spans="1:5">
      <c r="A66" s="456"/>
      <c r="B66" s="457"/>
      <c r="C66" s="457"/>
      <c r="D66" s="457"/>
      <c r="E66" s="457"/>
    </row>
    <row r="67" spans="1:5">
      <c r="A67" s="456"/>
      <c r="B67" s="457"/>
      <c r="C67" s="457"/>
      <c r="D67" s="457"/>
      <c r="E67" s="457"/>
    </row>
    <row r="68" spans="1:5">
      <c r="A68" s="456"/>
      <c r="B68" s="457"/>
      <c r="C68" s="457"/>
      <c r="D68" s="457"/>
      <c r="E68" s="457"/>
    </row>
    <row r="69" spans="1:5">
      <c r="A69" s="456"/>
      <c r="B69" s="457"/>
      <c r="C69" s="457"/>
      <c r="D69" s="457"/>
      <c r="E69" s="457"/>
    </row>
    <row r="70" spans="1:5">
      <c r="A70" s="456"/>
      <c r="B70" s="457"/>
      <c r="C70" s="457"/>
      <c r="D70" s="457"/>
      <c r="E70" s="457"/>
    </row>
    <row r="71" spans="1:5">
      <c r="A71" s="456"/>
      <c r="B71" s="457"/>
      <c r="C71" s="457"/>
      <c r="D71" s="457"/>
      <c r="E71" s="457"/>
    </row>
    <row r="72" spans="1:5">
      <c r="A72" s="456"/>
      <c r="B72" s="457"/>
      <c r="C72" s="457"/>
      <c r="D72" s="457"/>
      <c r="E72" s="457"/>
    </row>
    <row r="73" spans="1:5">
      <c r="A73" s="456"/>
      <c r="B73" s="457"/>
      <c r="C73" s="457"/>
      <c r="D73" s="457"/>
      <c r="E73" s="457"/>
    </row>
    <row r="74" spans="1:5">
      <c r="A74" s="456"/>
      <c r="B74" s="457"/>
      <c r="C74" s="457"/>
      <c r="D74" s="457"/>
      <c r="E74" s="457"/>
    </row>
    <row r="75" spans="1:5">
      <c r="A75" s="456"/>
      <c r="B75" s="457"/>
      <c r="C75" s="457"/>
      <c r="D75" s="457"/>
      <c r="E75" s="457"/>
    </row>
    <row r="76" spans="1:5">
      <c r="A76" s="456"/>
      <c r="B76" s="457"/>
      <c r="C76" s="457"/>
      <c r="D76" s="457"/>
      <c r="E76" s="457"/>
    </row>
    <row r="77" spans="1:5">
      <c r="A77" s="456"/>
      <c r="B77" s="457"/>
      <c r="C77" s="457"/>
      <c r="D77" s="457"/>
      <c r="E77" s="457"/>
    </row>
    <row r="78" spans="1:5">
      <c r="A78" s="456"/>
      <c r="B78" s="457"/>
      <c r="C78" s="457"/>
      <c r="D78" s="457"/>
      <c r="E78" s="457"/>
    </row>
    <row r="79" spans="1:5">
      <c r="A79" s="456"/>
      <c r="B79" s="457"/>
      <c r="C79" s="457"/>
      <c r="D79" s="457"/>
      <c r="E79" s="457"/>
    </row>
    <row r="80" spans="1:5">
      <c r="A80" s="456"/>
      <c r="B80" s="457"/>
      <c r="C80" s="457"/>
      <c r="D80" s="457"/>
      <c r="E80" s="457"/>
    </row>
    <row r="81" spans="1:5">
      <c r="A81" s="456"/>
      <c r="B81" s="457"/>
      <c r="C81" s="457"/>
      <c r="D81" s="457"/>
      <c r="E81" s="457"/>
    </row>
    <row r="82" spans="1:5">
      <c r="A82" s="456"/>
      <c r="B82" s="457"/>
      <c r="C82" s="457"/>
      <c r="D82" s="457"/>
      <c r="E82" s="457"/>
    </row>
    <row r="83" spans="1:5">
      <c r="A83" s="456"/>
      <c r="B83" s="457"/>
      <c r="C83" s="457"/>
      <c r="D83" s="457"/>
      <c r="E83" s="457"/>
    </row>
    <row r="84" spans="1:5">
      <c r="A84" s="456"/>
      <c r="B84" s="457"/>
      <c r="C84" s="457"/>
      <c r="D84" s="457"/>
      <c r="E84" s="457"/>
    </row>
    <row r="85" spans="1:5">
      <c r="A85" s="456"/>
      <c r="B85" s="457"/>
      <c r="C85" s="457"/>
      <c r="D85" s="457"/>
      <c r="E85" s="457"/>
    </row>
    <row r="86" spans="1:5">
      <c r="A86" s="456"/>
      <c r="B86" s="457"/>
      <c r="C86" s="457"/>
      <c r="D86" s="457"/>
      <c r="E86" s="457"/>
    </row>
    <row r="87" spans="1:5">
      <c r="A87" s="456"/>
      <c r="B87" s="457"/>
      <c r="C87" s="457"/>
      <c r="D87" s="457"/>
      <c r="E87" s="457"/>
    </row>
    <row r="88" spans="1:5">
      <c r="A88" s="456"/>
      <c r="B88" s="457"/>
      <c r="C88" s="457"/>
      <c r="D88" s="457"/>
      <c r="E88" s="457"/>
    </row>
    <row r="89" spans="1:5">
      <c r="A89" s="456"/>
      <c r="B89" s="457"/>
      <c r="C89" s="457"/>
      <c r="D89" s="457"/>
      <c r="E89" s="457"/>
    </row>
    <row r="90" spans="1:5">
      <c r="A90" s="456"/>
      <c r="B90" s="457"/>
      <c r="C90" s="457"/>
      <c r="D90" s="457"/>
      <c r="E90" s="457"/>
    </row>
    <row r="91" spans="1:5">
      <c r="A91" s="456"/>
      <c r="B91" s="457"/>
      <c r="C91" s="457"/>
      <c r="D91" s="457"/>
      <c r="E91" s="457"/>
    </row>
    <row r="92" spans="1:5">
      <c r="A92" s="456"/>
      <c r="B92" s="457"/>
      <c r="C92" s="457"/>
      <c r="D92" s="457"/>
      <c r="E92" s="457"/>
    </row>
    <row r="93" spans="1:5">
      <c r="A93" s="456"/>
      <c r="B93" s="457"/>
      <c r="C93" s="457"/>
      <c r="D93" s="457"/>
      <c r="E93" s="457"/>
    </row>
    <row r="94" spans="1:5">
      <c r="A94" s="456"/>
      <c r="B94" s="457"/>
      <c r="C94" s="457"/>
      <c r="D94" s="457"/>
      <c r="E94" s="457"/>
    </row>
    <row r="95" spans="1:5">
      <c r="A95" s="456"/>
      <c r="B95" s="457"/>
      <c r="C95" s="457"/>
      <c r="D95" s="457"/>
      <c r="E95" s="457"/>
    </row>
    <row r="96" spans="1:5">
      <c r="A96" s="456"/>
      <c r="B96" s="457"/>
      <c r="C96" s="457"/>
      <c r="D96" s="457"/>
      <c r="E96" s="457"/>
    </row>
    <row r="97" spans="1:5">
      <c r="A97" s="456"/>
      <c r="B97" s="457"/>
      <c r="C97" s="457"/>
      <c r="D97" s="457"/>
      <c r="E97" s="457"/>
    </row>
    <row r="98" spans="1:5">
      <c r="A98" s="456"/>
      <c r="B98" s="457"/>
      <c r="C98" s="457"/>
      <c r="D98" s="457"/>
      <c r="E98" s="457"/>
    </row>
    <row r="99" spans="1:5">
      <c r="A99" s="456"/>
      <c r="B99" s="457"/>
      <c r="C99" s="457"/>
      <c r="D99" s="457"/>
      <c r="E99" s="457"/>
    </row>
    <row r="100" spans="1:5">
      <c r="A100" s="456"/>
      <c r="B100" s="457"/>
      <c r="C100" s="457"/>
      <c r="D100" s="457"/>
      <c r="E100" s="457"/>
    </row>
    <row r="101" spans="1:5">
      <c r="A101" s="456"/>
      <c r="B101" s="457"/>
      <c r="C101" s="457"/>
      <c r="D101" s="457"/>
      <c r="E101" s="457"/>
    </row>
    <row r="102" spans="1:5">
      <c r="A102" s="456"/>
      <c r="B102" s="457"/>
      <c r="C102" s="457"/>
      <c r="D102" s="457"/>
      <c r="E102" s="457"/>
    </row>
    <row r="103" spans="1:5">
      <c r="A103" s="456"/>
      <c r="B103" s="457"/>
      <c r="C103" s="457"/>
      <c r="D103" s="457"/>
      <c r="E103" s="457"/>
    </row>
    <row r="104" spans="1:5">
      <c r="A104" s="456"/>
      <c r="B104" s="457"/>
      <c r="C104" s="457"/>
      <c r="D104" s="457"/>
      <c r="E104" s="457"/>
    </row>
    <row r="105" spans="1:5">
      <c r="A105" s="456"/>
      <c r="B105" s="457"/>
      <c r="C105" s="457"/>
      <c r="D105" s="457"/>
      <c r="E105" s="457"/>
    </row>
    <row r="106" spans="1:5">
      <c r="A106" s="456"/>
      <c r="B106" s="457"/>
      <c r="C106" s="457"/>
      <c r="D106" s="457"/>
      <c r="E106" s="457"/>
    </row>
    <row r="107" spans="1:5">
      <c r="A107" s="456"/>
      <c r="B107" s="457"/>
      <c r="C107" s="457"/>
      <c r="D107" s="457"/>
      <c r="E107" s="457"/>
    </row>
    <row r="108" spans="1:5">
      <c r="A108" s="456"/>
      <c r="B108" s="457"/>
      <c r="C108" s="457"/>
      <c r="D108" s="457"/>
      <c r="E108" s="457"/>
    </row>
    <row r="109" spans="1:5">
      <c r="A109" s="456"/>
      <c r="B109" s="457"/>
      <c r="C109" s="457"/>
      <c r="D109" s="457"/>
      <c r="E109" s="457"/>
    </row>
    <row r="110" spans="1:5">
      <c r="A110" s="456"/>
      <c r="B110" s="457"/>
      <c r="C110" s="457"/>
      <c r="D110" s="457"/>
      <c r="E110" s="457"/>
    </row>
    <row r="111" spans="1:5">
      <c r="A111" s="456"/>
      <c r="B111" s="457"/>
      <c r="C111" s="457"/>
      <c r="D111" s="457"/>
      <c r="E111" s="457"/>
    </row>
    <row r="112" spans="1:5">
      <c r="A112" s="456"/>
      <c r="B112" s="457"/>
      <c r="C112" s="457"/>
      <c r="D112" s="457"/>
      <c r="E112" s="457"/>
    </row>
    <row r="113" spans="1:5">
      <c r="A113" s="456"/>
      <c r="B113" s="457"/>
      <c r="C113" s="457"/>
      <c r="D113" s="457"/>
      <c r="E113" s="457"/>
    </row>
    <row r="114" spans="1:5">
      <c r="A114" s="456"/>
      <c r="B114" s="457"/>
      <c r="C114" s="457"/>
      <c r="D114" s="457"/>
      <c r="E114" s="457"/>
    </row>
    <row r="115" spans="1:5">
      <c r="A115" s="456"/>
      <c r="B115" s="457"/>
      <c r="C115" s="457"/>
      <c r="D115" s="457"/>
      <c r="E115" s="457"/>
    </row>
    <row r="116" spans="1:5">
      <c r="A116" s="456"/>
      <c r="B116" s="457"/>
      <c r="C116" s="457"/>
      <c r="D116" s="457"/>
      <c r="E116" s="457"/>
    </row>
    <row r="117" spans="1:5">
      <c r="A117" s="456"/>
      <c r="B117" s="457"/>
      <c r="C117" s="457"/>
      <c r="D117" s="457"/>
      <c r="E117" s="457"/>
    </row>
    <row r="118" spans="1:5">
      <c r="A118" s="456"/>
      <c r="B118" s="457"/>
      <c r="C118" s="457"/>
      <c r="D118" s="457"/>
      <c r="E118" s="457"/>
    </row>
    <row r="119" spans="1:5">
      <c r="A119" s="456"/>
      <c r="B119" s="457"/>
      <c r="C119" s="457"/>
      <c r="D119" s="457"/>
      <c r="E119" s="457"/>
    </row>
    <row r="120" spans="1:5">
      <c r="A120" s="456"/>
      <c r="B120" s="457"/>
      <c r="C120" s="457"/>
      <c r="D120" s="457"/>
      <c r="E120" s="457"/>
    </row>
    <row r="121" spans="1:5">
      <c r="A121" s="456"/>
      <c r="B121" s="457"/>
      <c r="C121" s="457"/>
      <c r="D121" s="457"/>
      <c r="E121" s="457"/>
    </row>
    <row r="122" spans="1:5">
      <c r="A122" s="456"/>
      <c r="B122" s="457"/>
      <c r="C122" s="457"/>
      <c r="D122" s="457"/>
      <c r="E122" s="457"/>
    </row>
    <row r="123" spans="1:5">
      <c r="A123" s="456"/>
      <c r="B123" s="457"/>
      <c r="C123" s="457"/>
      <c r="D123" s="457"/>
      <c r="E123" s="457"/>
    </row>
    <row r="124" spans="1:5">
      <c r="A124" s="456"/>
      <c r="B124" s="457"/>
      <c r="C124" s="457"/>
      <c r="D124" s="457"/>
      <c r="E124" s="457"/>
    </row>
    <row r="125" spans="1:5">
      <c r="A125" s="456"/>
      <c r="B125" s="457"/>
      <c r="C125" s="457"/>
      <c r="D125" s="457"/>
      <c r="E125" s="457"/>
    </row>
    <row r="126" spans="1:5">
      <c r="A126" s="456"/>
      <c r="B126" s="457"/>
      <c r="C126" s="457"/>
      <c r="D126" s="457"/>
      <c r="E126" s="457"/>
    </row>
    <row r="127" spans="1:5">
      <c r="A127" s="456"/>
      <c r="B127" s="457"/>
      <c r="C127" s="457"/>
      <c r="D127" s="457"/>
      <c r="E127" s="457"/>
    </row>
    <row r="128" spans="1:5">
      <c r="A128" s="456"/>
      <c r="B128" s="457"/>
      <c r="C128" s="457"/>
      <c r="D128" s="457"/>
      <c r="E128" s="457"/>
    </row>
    <row r="129" spans="1:5">
      <c r="A129" s="456"/>
      <c r="B129" s="457"/>
      <c r="C129" s="457"/>
      <c r="D129" s="457"/>
      <c r="E129" s="457"/>
    </row>
    <row r="130" spans="1:5">
      <c r="A130" s="456"/>
      <c r="B130" s="457"/>
      <c r="C130" s="457"/>
      <c r="D130" s="457"/>
      <c r="E130" s="457"/>
    </row>
    <row r="131" spans="1:5">
      <c r="A131" s="456"/>
      <c r="B131" s="457"/>
      <c r="C131" s="457"/>
      <c r="D131" s="457"/>
      <c r="E131" s="457"/>
    </row>
    <row r="132" spans="1:5">
      <c r="A132" s="456"/>
      <c r="B132" s="457"/>
      <c r="C132" s="457"/>
      <c r="D132" s="457"/>
      <c r="E132" s="457"/>
    </row>
    <row r="133" spans="1:5">
      <c r="A133" s="456"/>
      <c r="B133" s="457"/>
      <c r="C133" s="457"/>
      <c r="D133" s="457"/>
      <c r="E133" s="457"/>
    </row>
    <row r="134" spans="1:5">
      <c r="A134" s="456"/>
      <c r="B134" s="457"/>
      <c r="C134" s="457"/>
      <c r="D134" s="457"/>
      <c r="E134" s="457"/>
    </row>
    <row r="135" spans="1:5">
      <c r="A135" s="456"/>
      <c r="B135" s="457"/>
      <c r="C135" s="457"/>
      <c r="D135" s="457"/>
      <c r="E135" s="457"/>
    </row>
    <row r="136" spans="1:5">
      <c r="A136" s="456"/>
      <c r="B136" s="457"/>
      <c r="C136" s="457"/>
      <c r="D136" s="457"/>
      <c r="E136" s="457"/>
    </row>
    <row r="137" spans="1:5">
      <c r="A137" s="456"/>
      <c r="B137" s="457"/>
      <c r="C137" s="457"/>
      <c r="D137" s="457"/>
      <c r="E137" s="457"/>
    </row>
    <row r="138" spans="1:5">
      <c r="A138" s="456"/>
      <c r="B138" s="457"/>
      <c r="C138" s="457"/>
      <c r="D138" s="457"/>
      <c r="E138" s="457"/>
    </row>
    <row r="139" spans="1:5">
      <c r="A139" s="456"/>
      <c r="B139" s="457"/>
      <c r="C139" s="457"/>
      <c r="D139" s="457"/>
      <c r="E139" s="457"/>
    </row>
    <row r="140" spans="1:5">
      <c r="A140" s="456"/>
      <c r="B140" s="457"/>
      <c r="C140" s="457"/>
      <c r="D140" s="457"/>
      <c r="E140" s="457"/>
    </row>
    <row r="141" spans="1:5">
      <c r="A141" s="456"/>
      <c r="B141" s="457"/>
      <c r="C141" s="457"/>
      <c r="D141" s="457"/>
      <c r="E141" s="457"/>
    </row>
    <row r="142" spans="1:5">
      <c r="A142" s="456"/>
      <c r="B142" s="457"/>
      <c r="C142" s="457"/>
      <c r="D142" s="457"/>
      <c r="E142" s="457"/>
    </row>
    <row r="143" spans="1:5">
      <c r="A143" s="456"/>
      <c r="B143" s="457"/>
      <c r="C143" s="457"/>
      <c r="D143" s="457"/>
      <c r="E143" s="457"/>
    </row>
    <row r="144" spans="1:5">
      <c r="A144" s="456"/>
      <c r="B144" s="457"/>
      <c r="C144" s="457"/>
      <c r="D144" s="458"/>
      <c r="E144" s="457"/>
    </row>
    <row r="145" spans="1:5">
      <c r="A145" s="456"/>
      <c r="B145" s="457"/>
      <c r="C145" s="457"/>
      <c r="D145" s="458"/>
      <c r="E145" s="457"/>
    </row>
    <row r="146" spans="1:5">
      <c r="A146" s="456"/>
      <c r="B146" s="457"/>
      <c r="C146" s="457"/>
      <c r="D146" s="458"/>
      <c r="E146" s="457"/>
    </row>
    <row r="147" spans="1:5">
      <c r="A147" s="456"/>
      <c r="B147" s="457"/>
      <c r="C147" s="457"/>
      <c r="D147" s="458"/>
      <c r="E147" s="457"/>
    </row>
    <row r="148" spans="1:5">
      <c r="A148" s="456"/>
      <c r="B148" s="457"/>
      <c r="C148" s="457"/>
      <c r="D148" s="458"/>
      <c r="E148" s="457"/>
    </row>
    <row r="149" spans="1:5">
      <c r="A149" s="456"/>
      <c r="B149" s="457"/>
      <c r="C149" s="457"/>
      <c r="D149" s="458"/>
      <c r="E149" s="457"/>
    </row>
    <row r="150" spans="1:5">
      <c r="A150" s="456"/>
      <c r="B150" s="457"/>
      <c r="C150" s="457"/>
      <c r="D150" s="458"/>
      <c r="E150" s="457"/>
    </row>
    <row r="151" spans="1:5">
      <c r="A151" s="456"/>
      <c r="B151" s="457"/>
      <c r="C151" s="457"/>
      <c r="D151" s="458"/>
      <c r="E151" s="457"/>
    </row>
    <row r="152" spans="1:5">
      <c r="A152" s="456"/>
      <c r="B152" s="457"/>
      <c r="C152" s="457"/>
      <c r="D152" s="458"/>
      <c r="E152" s="457"/>
    </row>
    <row r="153" spans="1:5">
      <c r="A153" s="456"/>
      <c r="B153" s="457"/>
      <c r="C153" s="457"/>
      <c r="D153" s="458"/>
      <c r="E153" s="457"/>
    </row>
    <row r="154" spans="1:5">
      <c r="A154" s="456"/>
      <c r="B154" s="457"/>
      <c r="C154" s="457"/>
      <c r="D154" s="458"/>
      <c r="E154" s="457"/>
    </row>
    <row r="155" spans="1:5">
      <c r="A155" s="456"/>
      <c r="B155" s="457"/>
      <c r="C155" s="457"/>
      <c r="D155" s="458"/>
      <c r="E155" s="457"/>
    </row>
    <row r="156" spans="1:5">
      <c r="A156" s="456"/>
      <c r="B156" s="457"/>
      <c r="C156" s="457"/>
      <c r="D156" s="458"/>
      <c r="E156" s="457"/>
    </row>
    <row r="157" spans="1:5">
      <c r="A157" s="456"/>
      <c r="B157" s="457"/>
      <c r="C157" s="457"/>
      <c r="D157" s="458"/>
      <c r="E157" s="457"/>
    </row>
    <row r="158" spans="1:5">
      <c r="A158" s="456"/>
      <c r="B158" s="457"/>
      <c r="C158" s="457"/>
      <c r="D158" s="458"/>
      <c r="E158" s="457"/>
    </row>
    <row r="159" spans="1:5">
      <c r="A159" s="456"/>
      <c r="B159" s="457"/>
      <c r="C159" s="457"/>
      <c r="D159" s="458"/>
      <c r="E159" s="457"/>
    </row>
    <row r="160" spans="1:5">
      <c r="A160" s="456"/>
      <c r="B160" s="457"/>
      <c r="C160" s="457"/>
      <c r="D160" s="458"/>
      <c r="E160" s="457"/>
    </row>
    <row r="161" spans="1:5">
      <c r="A161" s="456"/>
      <c r="B161" s="457"/>
      <c r="C161" s="457"/>
      <c r="D161" s="458"/>
      <c r="E161" s="457"/>
    </row>
    <row r="162" spans="1:5">
      <c r="A162" s="456"/>
      <c r="B162" s="457"/>
      <c r="C162" s="457"/>
      <c r="D162" s="458"/>
      <c r="E162" s="457"/>
    </row>
    <row r="163" spans="1:5">
      <c r="A163" s="456"/>
      <c r="B163" s="457"/>
      <c r="C163" s="457"/>
      <c r="D163" s="458"/>
      <c r="E163" s="457"/>
    </row>
    <row r="164" spans="1:5">
      <c r="A164" s="456"/>
      <c r="B164" s="457"/>
      <c r="C164" s="457"/>
      <c r="D164" s="458"/>
      <c r="E164" s="457"/>
    </row>
    <row r="165" spans="1:5">
      <c r="A165" s="456"/>
      <c r="B165" s="457"/>
      <c r="C165" s="457"/>
      <c r="D165" s="458"/>
      <c r="E165" s="457"/>
    </row>
    <row r="166" spans="1:5">
      <c r="A166" s="456"/>
      <c r="B166" s="457"/>
      <c r="C166" s="457"/>
      <c r="D166" s="458"/>
      <c r="E166" s="457"/>
    </row>
    <row r="167" spans="1:5">
      <c r="A167" s="456"/>
      <c r="B167" s="457"/>
      <c r="C167" s="457"/>
      <c r="D167" s="458"/>
      <c r="E167" s="457"/>
    </row>
    <row r="168" spans="1:5">
      <c r="A168" s="456"/>
      <c r="B168" s="457"/>
      <c r="C168" s="457"/>
      <c r="D168" s="458"/>
      <c r="E168" s="457"/>
    </row>
    <row r="169" spans="1:5">
      <c r="A169" s="456"/>
      <c r="B169" s="457"/>
      <c r="C169" s="457"/>
      <c r="D169" s="458"/>
      <c r="E169" s="457"/>
    </row>
    <row r="170" spans="1:5">
      <c r="A170" s="456"/>
      <c r="B170" s="457"/>
      <c r="C170" s="457"/>
      <c r="D170" s="458"/>
      <c r="E170" s="457"/>
    </row>
    <row r="171" spans="1:5">
      <c r="A171" s="456"/>
      <c r="B171" s="457"/>
      <c r="C171" s="457"/>
      <c r="D171" s="458"/>
      <c r="E171" s="457"/>
    </row>
    <row r="172" spans="1:5">
      <c r="A172" s="456"/>
      <c r="B172" s="457"/>
      <c r="C172" s="457"/>
      <c r="D172" s="458"/>
      <c r="E172" s="457"/>
    </row>
    <row r="173" spans="1:5">
      <c r="A173" s="456"/>
      <c r="B173" s="457"/>
      <c r="C173" s="457"/>
      <c r="D173" s="458"/>
      <c r="E173" s="457"/>
    </row>
    <row r="174" spans="1:5">
      <c r="A174" s="458"/>
      <c r="B174" s="459"/>
      <c r="C174" s="460"/>
      <c r="D174" s="460"/>
      <c r="E174" s="46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10BE1-132E-476F-B1D3-7A860EAC678D}">
  <dimension ref="A1:H122"/>
  <sheetViews>
    <sheetView workbookViewId="0">
      <selection activeCell="Q34" sqref="Q34"/>
    </sheetView>
  </sheetViews>
  <sheetFormatPr defaultRowHeight="12.75"/>
  <cols>
    <col min="2" max="2" width="11.140625" customWidth="1"/>
    <col min="3" max="3" width="10.7109375" customWidth="1"/>
  </cols>
  <sheetData>
    <row r="1" spans="1:8" ht="15" thickBot="1">
      <c r="A1" s="442"/>
      <c r="B1" s="443"/>
      <c r="C1" s="444"/>
      <c r="D1" s="444"/>
      <c r="E1" s="444"/>
      <c r="H1" s="7"/>
    </row>
    <row r="2" spans="1:8" ht="15" thickBot="1">
      <c r="A2" s="442"/>
      <c r="B2" s="443"/>
      <c r="C2" s="444"/>
      <c r="D2" s="444"/>
      <c r="E2" s="444"/>
    </row>
    <row r="3" spans="1:8" ht="15" thickBot="1">
      <c r="A3" s="442"/>
      <c r="B3" s="443"/>
      <c r="C3" s="444"/>
      <c r="D3" s="444"/>
      <c r="E3" s="444"/>
    </row>
    <row r="4" spans="1:8" ht="15" thickBot="1">
      <c r="A4" s="442"/>
      <c r="B4" s="443"/>
      <c r="C4" s="444"/>
      <c r="D4" s="444"/>
      <c r="E4" s="444"/>
    </row>
    <row r="5" spans="1:8" ht="15" thickBot="1">
      <c r="A5" s="442"/>
      <c r="B5" s="443"/>
      <c r="C5" s="444"/>
      <c r="D5" s="444"/>
      <c r="E5" s="444"/>
    </row>
    <row r="6" spans="1:8" ht="15" thickBot="1">
      <c r="A6" s="442"/>
      <c r="B6" s="443"/>
      <c r="C6" s="444"/>
      <c r="D6" s="444"/>
      <c r="E6" s="444"/>
    </row>
    <row r="7" spans="1:8" ht="15" thickBot="1">
      <c r="A7" s="442"/>
      <c r="B7" s="443"/>
      <c r="C7" s="443"/>
      <c r="D7" s="444"/>
      <c r="E7" s="443"/>
    </row>
    <row r="8" spans="1:8" ht="15" thickBot="1">
      <c r="A8" s="442"/>
      <c r="B8" s="443"/>
      <c r="C8" s="443"/>
      <c r="D8" s="444"/>
      <c r="E8" s="443"/>
    </row>
    <row r="9" spans="1:8" ht="15" thickBot="1">
      <c r="A9" s="442"/>
      <c r="B9" s="443"/>
      <c r="C9" s="443"/>
      <c r="D9" s="444"/>
      <c r="E9" s="443"/>
    </row>
    <row r="10" spans="1:8" ht="15" thickBot="1">
      <c r="A10" s="442"/>
      <c r="B10" s="443"/>
      <c r="C10" s="443"/>
      <c r="D10" s="444"/>
      <c r="E10" s="443"/>
    </row>
    <row r="11" spans="1:8" ht="15" thickBot="1">
      <c r="A11" s="442"/>
      <c r="B11" s="443"/>
      <c r="C11" s="443"/>
      <c r="D11" s="444"/>
      <c r="E11" s="443"/>
    </row>
    <row r="12" spans="1:8" ht="15" thickBot="1">
      <c r="A12" s="442"/>
      <c r="B12" s="443"/>
      <c r="C12" s="443"/>
      <c r="D12" s="444"/>
      <c r="E12" s="443"/>
    </row>
    <row r="13" spans="1:8" ht="15" thickBot="1">
      <c r="A13" s="442"/>
      <c r="B13" s="443"/>
      <c r="C13" s="443"/>
      <c r="D13" s="444"/>
      <c r="E13" s="443"/>
    </row>
    <row r="14" spans="1:8" ht="15" thickBot="1">
      <c r="A14" s="442"/>
      <c r="B14" s="443"/>
      <c r="C14" s="443"/>
      <c r="D14" s="444"/>
      <c r="E14" s="443"/>
    </row>
    <row r="15" spans="1:8" ht="15" thickBot="1">
      <c r="A15" s="442"/>
      <c r="B15" s="443"/>
      <c r="C15" s="443"/>
      <c r="D15" s="444"/>
      <c r="E15" s="443"/>
    </row>
    <row r="16" spans="1:8" ht="15" thickBot="1">
      <c r="A16" s="442"/>
      <c r="B16" s="443"/>
      <c r="C16" s="443"/>
      <c r="D16" s="444"/>
      <c r="E16" s="443"/>
    </row>
    <row r="17" spans="1:5" ht="15" thickBot="1">
      <c r="A17" s="442"/>
      <c r="B17" s="443"/>
      <c r="C17" s="443"/>
      <c r="D17" s="444"/>
      <c r="E17" s="443"/>
    </row>
    <row r="18" spans="1:5" ht="15" thickBot="1">
      <c r="A18" s="442"/>
      <c r="B18" s="443"/>
      <c r="C18" s="443"/>
      <c r="D18" s="444"/>
      <c r="E18" s="443"/>
    </row>
    <row r="19" spans="1:5" ht="15" thickBot="1">
      <c r="A19" s="442"/>
      <c r="B19" s="443"/>
      <c r="C19" s="443"/>
      <c r="D19" s="444"/>
      <c r="E19" s="443"/>
    </row>
    <row r="20" spans="1:5" ht="15" thickBot="1">
      <c r="A20" s="442"/>
      <c r="B20" s="443"/>
      <c r="C20" s="443"/>
      <c r="D20" s="444"/>
      <c r="E20" s="443"/>
    </row>
    <row r="21" spans="1:5" ht="15" thickBot="1">
      <c r="A21" s="442"/>
      <c r="B21" s="443"/>
      <c r="C21" s="443"/>
      <c r="D21" s="444"/>
      <c r="E21" s="443"/>
    </row>
    <row r="22" spans="1:5" ht="15" thickBot="1">
      <c r="A22" s="442"/>
      <c r="B22" s="443"/>
      <c r="C22" s="443"/>
      <c r="D22" s="444"/>
      <c r="E22" s="443"/>
    </row>
    <row r="23" spans="1:5" ht="15" thickBot="1">
      <c r="A23" s="442"/>
      <c r="B23" s="443"/>
      <c r="C23" s="443"/>
      <c r="D23" s="444"/>
      <c r="E23" s="443"/>
    </row>
    <row r="24" spans="1:5" ht="15" thickBot="1">
      <c r="A24" s="442"/>
      <c r="B24" s="443"/>
      <c r="C24" s="443"/>
      <c r="D24" s="444"/>
      <c r="E24" s="443"/>
    </row>
    <row r="25" spans="1:5" ht="15" thickBot="1">
      <c r="A25" s="442"/>
      <c r="B25" s="443"/>
      <c r="C25" s="443"/>
      <c r="D25" s="444"/>
      <c r="E25" s="443"/>
    </row>
    <row r="26" spans="1:5" ht="15" thickBot="1">
      <c r="A26" s="442"/>
      <c r="B26" s="443"/>
      <c r="C26" s="443"/>
      <c r="D26" s="444"/>
      <c r="E26" s="443"/>
    </row>
    <row r="27" spans="1:5" ht="15" thickBot="1">
      <c r="A27" s="442"/>
      <c r="B27" s="443"/>
      <c r="C27" s="443"/>
      <c r="D27" s="444"/>
      <c r="E27" s="443"/>
    </row>
    <row r="28" spans="1:5" ht="15" thickBot="1">
      <c r="A28" s="442"/>
      <c r="B28" s="443"/>
      <c r="C28" s="443"/>
      <c r="D28" s="444"/>
      <c r="E28" s="443"/>
    </row>
    <row r="29" spans="1:5" ht="15" thickBot="1">
      <c r="A29" s="442"/>
      <c r="B29" s="443"/>
      <c r="C29" s="443"/>
      <c r="D29" s="444"/>
      <c r="E29" s="443"/>
    </row>
    <row r="30" spans="1:5" ht="15" thickBot="1">
      <c r="A30" s="442"/>
      <c r="B30" s="443"/>
      <c r="C30" s="443"/>
      <c r="D30" s="444"/>
      <c r="E30" s="443"/>
    </row>
    <row r="31" spans="1:5" ht="15" thickBot="1">
      <c r="A31" s="442"/>
      <c r="B31" s="443"/>
      <c r="C31" s="443"/>
      <c r="D31" s="444"/>
      <c r="E31" s="443"/>
    </row>
    <row r="32" spans="1:5" ht="15" thickBot="1">
      <c r="A32" s="442"/>
      <c r="B32" s="443"/>
      <c r="C32" s="443"/>
      <c r="D32" s="444"/>
      <c r="E32" s="443"/>
    </row>
    <row r="33" spans="1:5" ht="15" thickBot="1">
      <c r="A33" s="442"/>
      <c r="B33" s="443"/>
      <c r="C33" s="443"/>
      <c r="D33" s="444"/>
      <c r="E33" s="443"/>
    </row>
    <row r="34" spans="1:5" ht="15" thickBot="1">
      <c r="A34" s="442"/>
      <c r="B34" s="443"/>
      <c r="C34" s="443"/>
      <c r="D34" s="444"/>
      <c r="E34" s="443"/>
    </row>
    <row r="35" spans="1:5" ht="15" thickBot="1">
      <c r="A35" s="442"/>
      <c r="B35" s="443"/>
      <c r="C35" s="443"/>
      <c r="D35" s="444"/>
      <c r="E35" s="443"/>
    </row>
    <row r="36" spans="1:5" ht="15" thickBot="1">
      <c r="A36" s="442"/>
      <c r="B36" s="443"/>
      <c r="C36" s="443"/>
      <c r="D36" s="444"/>
      <c r="E36" s="443"/>
    </row>
    <row r="37" spans="1:5" ht="15" thickBot="1">
      <c r="A37" s="442"/>
      <c r="B37" s="443"/>
      <c r="C37" s="443"/>
      <c r="D37" s="444"/>
      <c r="E37" s="443"/>
    </row>
    <row r="38" spans="1:5" ht="15" thickBot="1">
      <c r="A38" s="442"/>
      <c r="B38" s="443"/>
      <c r="C38" s="443"/>
      <c r="D38" s="444"/>
      <c r="E38" s="443"/>
    </row>
    <row r="39" spans="1:5" ht="15" thickBot="1">
      <c r="A39" s="442"/>
      <c r="B39" s="443"/>
      <c r="C39" s="443"/>
      <c r="D39" s="444"/>
      <c r="E39" s="443"/>
    </row>
    <row r="40" spans="1:5" ht="15" thickBot="1">
      <c r="A40" s="442"/>
      <c r="B40" s="443"/>
      <c r="C40" s="443"/>
      <c r="D40" s="444"/>
      <c r="E40" s="443"/>
    </row>
    <row r="41" spans="1:5" ht="15" thickBot="1">
      <c r="A41" s="442"/>
      <c r="B41" s="443"/>
      <c r="C41" s="443"/>
      <c r="D41" s="444"/>
      <c r="E41" s="443"/>
    </row>
    <row r="42" spans="1:5" ht="15" thickBot="1">
      <c r="A42" s="442"/>
      <c r="B42" s="443"/>
      <c r="C42" s="443"/>
      <c r="D42" s="444"/>
      <c r="E42" s="443"/>
    </row>
    <row r="43" spans="1:5" ht="15" thickBot="1">
      <c r="A43" s="442"/>
      <c r="B43" s="443"/>
      <c r="C43" s="443"/>
      <c r="D43" s="444"/>
      <c r="E43" s="443"/>
    </row>
    <row r="44" spans="1:5" ht="15" thickBot="1">
      <c r="A44" s="442"/>
      <c r="B44" s="443"/>
      <c r="C44" s="443"/>
      <c r="D44" s="444"/>
      <c r="E44" s="443"/>
    </row>
    <row r="45" spans="1:5" ht="15" thickBot="1">
      <c r="A45" s="442"/>
      <c r="B45" s="443"/>
      <c r="C45" s="443"/>
      <c r="D45" s="444"/>
      <c r="E45" s="443"/>
    </row>
    <row r="46" spans="1:5" ht="15" thickBot="1">
      <c r="A46" s="442"/>
      <c r="B46" s="443"/>
      <c r="C46" s="443"/>
      <c r="D46" s="444"/>
      <c r="E46" s="443"/>
    </row>
    <row r="47" spans="1:5" ht="15" thickBot="1">
      <c r="A47" s="442"/>
      <c r="B47" s="443"/>
      <c r="C47" s="443"/>
      <c r="D47" s="444"/>
      <c r="E47" s="443"/>
    </row>
    <row r="48" spans="1:5" ht="15" thickBot="1">
      <c r="A48" s="442"/>
      <c r="B48" s="443"/>
      <c r="C48" s="443"/>
      <c r="D48" s="444"/>
      <c r="E48" s="443"/>
    </row>
    <row r="49" spans="1:5" ht="15" thickBot="1">
      <c r="A49" s="442"/>
      <c r="B49" s="443"/>
      <c r="C49" s="443"/>
      <c r="D49" s="444"/>
      <c r="E49" s="443"/>
    </row>
    <row r="50" spans="1:5" ht="15" thickBot="1">
      <c r="A50" s="442"/>
      <c r="B50" s="443"/>
      <c r="C50" s="443"/>
      <c r="D50" s="444"/>
      <c r="E50" s="443"/>
    </row>
    <row r="51" spans="1:5" ht="15" thickBot="1">
      <c r="A51" s="442"/>
      <c r="B51" s="443"/>
      <c r="C51" s="443"/>
      <c r="D51" s="444"/>
      <c r="E51" s="443"/>
    </row>
    <row r="52" spans="1:5" ht="15" thickBot="1">
      <c r="A52" s="442"/>
      <c r="B52" s="443"/>
      <c r="C52" s="443"/>
      <c r="D52" s="444"/>
      <c r="E52" s="443"/>
    </row>
    <row r="53" spans="1:5" ht="15" thickBot="1">
      <c r="A53" s="442"/>
      <c r="B53" s="443"/>
      <c r="C53" s="443"/>
      <c r="D53" s="444"/>
      <c r="E53" s="443"/>
    </row>
    <row r="54" spans="1:5" ht="15" thickBot="1">
      <c r="A54" s="442"/>
      <c r="B54" s="443"/>
      <c r="C54" s="443"/>
      <c r="D54" s="444"/>
      <c r="E54" s="443"/>
    </row>
    <row r="55" spans="1:5" ht="15" thickBot="1">
      <c r="A55" s="442"/>
      <c r="B55" s="443"/>
      <c r="C55" s="443"/>
      <c r="D55" s="444"/>
      <c r="E55" s="443"/>
    </row>
    <row r="56" spans="1:5" ht="15" thickBot="1">
      <c r="A56" s="442"/>
      <c r="B56" s="443"/>
      <c r="C56" s="443"/>
      <c r="D56" s="444"/>
      <c r="E56" s="443"/>
    </row>
    <row r="57" spans="1:5" ht="15" thickBot="1">
      <c r="A57" s="442"/>
      <c r="B57" s="443"/>
      <c r="C57" s="443"/>
      <c r="D57" s="444"/>
      <c r="E57" s="443"/>
    </row>
    <row r="58" spans="1:5" ht="15" thickBot="1">
      <c r="A58" s="442"/>
      <c r="B58" s="443"/>
      <c r="C58" s="443"/>
      <c r="D58" s="444"/>
      <c r="E58" s="443"/>
    </row>
    <row r="59" spans="1:5" ht="15" thickBot="1">
      <c r="A59" s="442"/>
      <c r="B59" s="443"/>
      <c r="C59" s="443"/>
      <c r="D59" s="444"/>
      <c r="E59" s="443"/>
    </row>
    <row r="60" spans="1:5" ht="15" thickBot="1">
      <c r="A60" s="442"/>
      <c r="B60" s="443"/>
      <c r="C60" s="443"/>
      <c r="D60" s="444"/>
      <c r="E60" s="443"/>
    </row>
    <row r="61" spans="1:5" ht="15" thickBot="1">
      <c r="A61" s="442"/>
      <c r="B61" s="443"/>
      <c r="C61" s="443"/>
      <c r="D61" s="444"/>
      <c r="E61" s="443"/>
    </row>
    <row r="62" spans="1:5" ht="15" thickBot="1">
      <c r="A62" s="442"/>
      <c r="B62" s="443"/>
      <c r="C62" s="443"/>
      <c r="D62" s="444"/>
      <c r="E62" s="443"/>
    </row>
    <row r="63" spans="1:5" ht="15" thickBot="1">
      <c r="A63" s="442"/>
      <c r="B63" s="443"/>
      <c r="C63" s="443"/>
      <c r="D63" s="444"/>
      <c r="E63" s="443"/>
    </row>
    <row r="64" spans="1:5" ht="15" thickBot="1">
      <c r="A64" s="442"/>
      <c r="B64" s="443"/>
      <c r="C64" s="443"/>
      <c r="D64" s="444"/>
      <c r="E64" s="443"/>
    </row>
    <row r="65" spans="1:5" ht="15" thickBot="1">
      <c r="A65" s="442"/>
      <c r="B65" s="443"/>
      <c r="C65" s="443"/>
      <c r="D65" s="444"/>
      <c r="E65" s="443"/>
    </row>
    <row r="66" spans="1:5" ht="15" thickBot="1">
      <c r="A66" s="442"/>
      <c r="B66" s="443"/>
      <c r="C66" s="443"/>
      <c r="D66" s="444"/>
      <c r="E66" s="443"/>
    </row>
    <row r="67" spans="1:5" ht="15" thickBot="1">
      <c r="A67" s="442"/>
      <c r="B67" s="443"/>
      <c r="C67" s="443"/>
      <c r="D67" s="444"/>
      <c r="E67" s="443"/>
    </row>
    <row r="68" spans="1:5" ht="15" thickBot="1">
      <c r="A68" s="442"/>
      <c r="B68" s="443"/>
      <c r="C68" s="443"/>
      <c r="D68" s="444"/>
      <c r="E68" s="443"/>
    </row>
    <row r="69" spans="1:5" ht="15" thickBot="1">
      <c r="A69" s="442"/>
      <c r="B69" s="443"/>
      <c r="C69" s="443"/>
      <c r="D69" s="444"/>
      <c r="E69" s="443"/>
    </row>
    <row r="70" spans="1:5" ht="15" thickBot="1">
      <c r="A70" s="442"/>
      <c r="B70" s="443"/>
      <c r="C70" s="443"/>
      <c r="D70" s="444"/>
      <c r="E70" s="443"/>
    </row>
    <row r="71" spans="1:5" ht="15" thickBot="1">
      <c r="A71" s="442"/>
      <c r="B71" s="443"/>
      <c r="C71" s="443"/>
      <c r="D71" s="444"/>
      <c r="E71" s="443"/>
    </row>
    <row r="72" spans="1:5" ht="15" thickBot="1">
      <c r="A72" s="442"/>
      <c r="B72" s="443"/>
      <c r="C72" s="443"/>
      <c r="D72" s="444"/>
      <c r="E72" s="443"/>
    </row>
    <row r="73" spans="1:5" ht="15" thickBot="1">
      <c r="A73" s="442"/>
      <c r="B73" s="443"/>
      <c r="C73" s="443"/>
      <c r="D73" s="444"/>
      <c r="E73" s="443"/>
    </row>
    <row r="74" spans="1:5" ht="15" thickBot="1">
      <c r="A74" s="442"/>
      <c r="B74" s="443"/>
      <c r="C74" s="443"/>
      <c r="D74" s="444"/>
      <c r="E74" s="443"/>
    </row>
    <row r="75" spans="1:5" ht="15" thickBot="1">
      <c r="A75" s="442"/>
      <c r="B75" s="443"/>
      <c r="C75" s="443"/>
      <c r="D75" s="444"/>
      <c r="E75" s="443"/>
    </row>
    <row r="76" spans="1:5" ht="15" thickBot="1">
      <c r="A76" s="442"/>
      <c r="B76" s="443"/>
      <c r="C76" s="443"/>
      <c r="D76" s="444"/>
      <c r="E76" s="443"/>
    </row>
    <row r="77" spans="1:5" ht="15" thickBot="1">
      <c r="A77" s="442"/>
      <c r="B77" s="443"/>
      <c r="C77" s="443"/>
      <c r="D77" s="444"/>
      <c r="E77" s="443"/>
    </row>
    <row r="78" spans="1:5" ht="15" thickBot="1">
      <c r="A78" s="442"/>
      <c r="B78" s="443"/>
      <c r="C78" s="443"/>
      <c r="D78" s="444"/>
      <c r="E78" s="443"/>
    </row>
    <row r="79" spans="1:5" ht="15" thickBot="1">
      <c r="A79" s="442"/>
      <c r="B79" s="443"/>
      <c r="C79" s="443"/>
      <c r="D79" s="444"/>
      <c r="E79" s="443"/>
    </row>
    <row r="80" spans="1:5" ht="15" thickBot="1">
      <c r="A80" s="442"/>
      <c r="B80" s="443"/>
      <c r="C80" s="443"/>
      <c r="D80" s="444"/>
      <c r="E80" s="443"/>
    </row>
    <row r="81" spans="1:5" ht="15" thickBot="1">
      <c r="A81" s="442"/>
      <c r="B81" s="443"/>
      <c r="C81" s="443"/>
      <c r="D81" s="444"/>
      <c r="E81" s="443"/>
    </row>
    <row r="82" spans="1:5" ht="15" thickBot="1">
      <c r="A82" s="442"/>
      <c r="B82" s="443"/>
      <c r="C82" s="443"/>
      <c r="D82" s="444"/>
      <c r="E82" s="443"/>
    </row>
    <row r="83" spans="1:5" ht="15" thickBot="1">
      <c r="A83" s="442"/>
      <c r="B83" s="443"/>
      <c r="C83" s="443"/>
      <c r="D83" s="444"/>
      <c r="E83" s="443"/>
    </row>
    <row r="84" spans="1:5" ht="15" thickBot="1">
      <c r="A84" s="442"/>
      <c r="B84" s="443"/>
      <c r="C84" s="443"/>
      <c r="D84" s="444"/>
      <c r="E84" s="443"/>
    </row>
    <row r="85" spans="1:5" ht="15" thickBot="1">
      <c r="A85" s="442"/>
      <c r="B85" s="443"/>
      <c r="C85" s="443"/>
      <c r="D85" s="444"/>
      <c r="E85" s="443"/>
    </row>
    <row r="86" spans="1:5" ht="15" thickBot="1">
      <c r="A86" s="442"/>
      <c r="B86" s="443"/>
      <c r="C86" s="443"/>
      <c r="D86" s="444"/>
      <c r="E86" s="443"/>
    </row>
    <row r="87" spans="1:5" ht="15" thickBot="1">
      <c r="A87" s="442"/>
      <c r="B87" s="443"/>
      <c r="C87" s="443"/>
      <c r="D87" s="444"/>
      <c r="E87" s="443"/>
    </row>
    <row r="88" spans="1:5" ht="15" thickBot="1">
      <c r="A88" s="442"/>
      <c r="B88" s="443"/>
      <c r="C88" s="443"/>
      <c r="D88" s="444"/>
      <c r="E88" s="443"/>
    </row>
    <row r="89" spans="1:5" ht="15" thickBot="1">
      <c r="A89" s="442"/>
      <c r="B89" s="443"/>
      <c r="C89" s="443"/>
      <c r="D89" s="444"/>
      <c r="E89" s="443"/>
    </row>
    <row r="90" spans="1:5" ht="15" thickBot="1">
      <c r="A90" s="442"/>
      <c r="B90" s="443"/>
      <c r="C90" s="443"/>
      <c r="D90" s="444"/>
      <c r="E90" s="443"/>
    </row>
    <row r="91" spans="1:5" ht="15" thickBot="1">
      <c r="A91" s="442"/>
      <c r="B91" s="443"/>
      <c r="C91" s="443"/>
      <c r="D91" s="444"/>
      <c r="E91" s="443"/>
    </row>
    <row r="92" spans="1:5" ht="15" thickBot="1">
      <c r="A92" s="442"/>
      <c r="B92" s="443"/>
      <c r="C92" s="443"/>
      <c r="D92" s="444"/>
      <c r="E92" s="443"/>
    </row>
    <row r="93" spans="1:5" ht="15" thickBot="1">
      <c r="A93" s="442"/>
      <c r="B93" s="443"/>
      <c r="C93" s="443"/>
      <c r="D93" s="444"/>
      <c r="E93" s="443"/>
    </row>
    <row r="94" spans="1:5" ht="15" thickBot="1">
      <c r="A94" s="442"/>
      <c r="B94" s="443"/>
      <c r="C94" s="443"/>
      <c r="D94" s="444"/>
      <c r="E94" s="443"/>
    </row>
    <row r="95" spans="1:5" ht="15" thickBot="1">
      <c r="A95" s="442"/>
      <c r="B95" s="443"/>
      <c r="C95" s="443"/>
      <c r="D95" s="444"/>
      <c r="E95" s="443"/>
    </row>
    <row r="96" spans="1:5" ht="15" thickBot="1">
      <c r="A96" s="442"/>
      <c r="B96" s="443"/>
      <c r="C96" s="443"/>
      <c r="D96" s="444"/>
      <c r="E96" s="443"/>
    </row>
    <row r="97" spans="1:5" ht="15" thickBot="1">
      <c r="A97" s="442"/>
      <c r="B97" s="443"/>
      <c r="C97" s="443"/>
      <c r="D97" s="444"/>
      <c r="E97" s="443"/>
    </row>
    <row r="98" spans="1:5" ht="15" thickBot="1">
      <c r="A98" s="442"/>
      <c r="B98" s="443"/>
      <c r="C98" s="443"/>
      <c r="D98" s="444"/>
      <c r="E98" s="443"/>
    </row>
    <row r="99" spans="1:5" ht="15" thickBot="1">
      <c r="A99" s="442"/>
      <c r="B99" s="443"/>
      <c r="C99" s="443"/>
      <c r="D99" s="444"/>
      <c r="E99" s="443"/>
    </row>
    <row r="100" spans="1:5" ht="15" thickBot="1">
      <c r="A100" s="442"/>
      <c r="B100" s="443"/>
      <c r="C100" s="443"/>
      <c r="D100" s="444"/>
      <c r="E100" s="443"/>
    </row>
    <row r="101" spans="1:5" ht="15" thickBot="1">
      <c r="A101" s="442"/>
      <c r="B101" s="443"/>
      <c r="C101" s="443"/>
      <c r="D101" s="444"/>
      <c r="E101" s="443"/>
    </row>
    <row r="102" spans="1:5" ht="15" thickBot="1">
      <c r="A102" s="442"/>
      <c r="B102" s="443"/>
      <c r="C102" s="443"/>
      <c r="D102" s="444"/>
      <c r="E102" s="443"/>
    </row>
    <row r="103" spans="1:5" ht="15" thickBot="1">
      <c r="A103" s="442"/>
      <c r="B103" s="443"/>
      <c r="C103" s="443"/>
      <c r="D103" s="444"/>
      <c r="E103" s="443"/>
    </row>
    <row r="104" spans="1:5" ht="15" thickBot="1">
      <c r="A104" s="442"/>
      <c r="B104" s="443"/>
      <c r="C104" s="443"/>
      <c r="D104" s="444"/>
      <c r="E104" s="443"/>
    </row>
    <row r="105" spans="1:5" ht="15" thickBot="1">
      <c r="A105" s="442"/>
      <c r="B105" s="443"/>
      <c r="C105" s="443"/>
      <c r="D105" s="444"/>
      <c r="E105" s="443"/>
    </row>
    <row r="106" spans="1:5" ht="15" thickBot="1">
      <c r="A106" s="442"/>
      <c r="B106" s="443"/>
      <c r="C106" s="443"/>
      <c r="D106" s="444"/>
      <c r="E106" s="443"/>
    </row>
    <row r="107" spans="1:5" ht="15" thickBot="1">
      <c r="A107" s="442"/>
      <c r="B107" s="443"/>
      <c r="C107" s="443"/>
      <c r="D107" s="444"/>
      <c r="E107" s="443"/>
    </row>
    <row r="108" spans="1:5" ht="15" thickBot="1">
      <c r="A108" s="442"/>
      <c r="B108" s="443"/>
      <c r="C108" s="443"/>
      <c r="D108" s="444"/>
      <c r="E108" s="443"/>
    </row>
    <row r="109" spans="1:5" ht="15" thickBot="1">
      <c r="A109" s="442"/>
      <c r="B109" s="443"/>
      <c r="C109" s="443"/>
      <c r="D109" s="444"/>
      <c r="E109" s="443"/>
    </row>
    <row r="110" spans="1:5" ht="15" thickBot="1">
      <c r="A110" s="442"/>
      <c r="B110" s="443"/>
      <c r="C110" s="443"/>
      <c r="D110" s="444"/>
      <c r="E110" s="443"/>
    </row>
    <row r="111" spans="1:5" ht="15" thickBot="1">
      <c r="A111" s="442"/>
      <c r="B111" s="443"/>
      <c r="C111" s="443"/>
      <c r="D111" s="444"/>
      <c r="E111" s="443"/>
    </row>
    <row r="112" spans="1:5" ht="15" thickBot="1">
      <c r="A112" s="442"/>
      <c r="B112" s="443"/>
      <c r="C112" s="443"/>
      <c r="D112" s="444"/>
      <c r="E112" s="443"/>
    </row>
    <row r="113" spans="1:5" ht="15" thickBot="1">
      <c r="A113" s="442"/>
      <c r="B113" s="443"/>
      <c r="C113" s="443"/>
      <c r="D113" s="444"/>
      <c r="E113" s="443"/>
    </row>
    <row r="114" spans="1:5" ht="15" thickBot="1">
      <c r="A114" s="442"/>
      <c r="B114" s="443"/>
      <c r="C114" s="443"/>
      <c r="D114" s="444"/>
      <c r="E114" s="443"/>
    </row>
    <row r="115" spans="1:5" ht="15" thickBot="1">
      <c r="A115" s="442"/>
      <c r="B115" s="443"/>
      <c r="C115" s="443"/>
      <c r="D115" s="444"/>
      <c r="E115" s="443"/>
    </row>
    <row r="116" spans="1:5" ht="15" thickBot="1">
      <c r="A116" s="442"/>
      <c r="B116" s="443"/>
      <c r="C116" s="443"/>
      <c r="D116" s="444"/>
      <c r="E116" s="443"/>
    </row>
    <row r="117" spans="1:5" ht="15" thickBot="1">
      <c r="A117" s="442"/>
      <c r="B117" s="443"/>
      <c r="C117" s="443"/>
      <c r="D117" s="444"/>
      <c r="E117" s="443"/>
    </row>
    <row r="118" spans="1:5" ht="15" thickBot="1">
      <c r="A118" s="442"/>
      <c r="B118" s="443"/>
      <c r="C118" s="443"/>
      <c r="D118" s="444"/>
      <c r="E118" s="443"/>
    </row>
    <row r="119" spans="1:5" ht="15" thickBot="1">
      <c r="A119" s="442"/>
      <c r="B119" s="443"/>
      <c r="C119" s="443"/>
      <c r="D119" s="444"/>
      <c r="E119" s="443"/>
    </row>
    <row r="120" spans="1:5" ht="15" thickBot="1">
      <c r="A120" s="442"/>
      <c r="B120" s="443"/>
      <c r="C120" s="443"/>
      <c r="D120" s="444"/>
      <c r="E120" s="443"/>
    </row>
    <row r="121" spans="1:5" ht="15" thickBot="1">
      <c r="A121" s="442"/>
      <c r="B121" s="443"/>
      <c r="C121" s="443"/>
      <c r="D121" s="444"/>
      <c r="E121" s="443"/>
    </row>
    <row r="122" spans="1:5" ht="14.25">
      <c r="A122" s="442"/>
      <c r="B122" s="443"/>
      <c r="C122" s="443"/>
      <c r="D122" s="444"/>
      <c r="E122" s="443"/>
    </row>
  </sheetData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F9778-2C2F-4A01-9294-B7524FDC4F2B}">
  <dimension ref="A3:F23"/>
  <sheetViews>
    <sheetView workbookViewId="0">
      <selection activeCell="Q36" sqref="Q36"/>
    </sheetView>
  </sheetViews>
  <sheetFormatPr defaultRowHeight="12.75"/>
  <cols>
    <col min="1" max="1" width="11.5703125" customWidth="1"/>
  </cols>
  <sheetData>
    <row r="3" spans="1:6" ht="13.5" thickBot="1"/>
    <row r="4" spans="1:6">
      <c r="A4" s="448"/>
      <c r="B4" s="437"/>
    </row>
    <row r="5" spans="1:6">
      <c r="A5" s="449"/>
      <c r="B5" s="437"/>
      <c r="F5" s="7"/>
    </row>
    <row r="6" spans="1:6">
      <c r="F6" s="7"/>
    </row>
    <row r="7" spans="1:6">
      <c r="C7" s="437"/>
    </row>
    <row r="11" spans="1:6">
      <c r="A11" s="6"/>
      <c r="B11" s="6"/>
      <c r="C11" s="6"/>
      <c r="D11" s="6"/>
    </row>
    <row r="15" spans="1:6" ht="13.5" thickBot="1"/>
    <row r="16" spans="1:6">
      <c r="A16" s="448"/>
      <c r="B16" s="437"/>
    </row>
    <row r="17" spans="1:6">
      <c r="A17" s="449"/>
      <c r="B17" s="437"/>
      <c r="F17" s="7"/>
    </row>
    <row r="18" spans="1:6">
      <c r="F18" s="7"/>
    </row>
    <row r="19" spans="1:6">
      <c r="C19" s="437"/>
    </row>
    <row r="23" spans="1:6">
      <c r="A23" s="6"/>
      <c r="B23" s="6"/>
      <c r="C23" s="6"/>
      <c r="D23" s="6"/>
    </row>
  </sheetData>
  <phoneticPr fontId="49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5E425-D23F-472D-BC33-DB6405A1F9D3}">
  <dimension ref="A5:I19"/>
  <sheetViews>
    <sheetView workbookViewId="0">
      <selection activeCell="R34" sqref="R34:R35"/>
    </sheetView>
  </sheetViews>
  <sheetFormatPr defaultRowHeight="12.75"/>
  <cols>
    <col min="1" max="1" width="25.85546875" customWidth="1"/>
    <col min="5" max="5" width="8.85546875" hidden="1" customWidth="1"/>
  </cols>
  <sheetData>
    <row r="5" spans="1:8">
      <c r="A5" s="461"/>
      <c r="B5" s="461"/>
      <c r="C5" s="461"/>
      <c r="D5" s="461"/>
      <c r="E5" s="461"/>
      <c r="F5" s="461"/>
      <c r="G5" s="461"/>
      <c r="H5" s="461"/>
    </row>
    <row r="6" spans="1:8">
      <c r="A6" s="461"/>
      <c r="C6" s="461"/>
      <c r="D6" s="462"/>
      <c r="E6" s="462"/>
      <c r="F6" s="462"/>
      <c r="G6" s="462"/>
      <c r="H6" s="462"/>
    </row>
    <row r="18" spans="1:9">
      <c r="A18" s="461"/>
      <c r="B18" s="461"/>
      <c r="D18" s="461"/>
      <c r="E18" s="461"/>
      <c r="F18" s="461"/>
      <c r="G18" s="461"/>
      <c r="H18" s="461"/>
      <c r="I18" s="461"/>
    </row>
    <row r="19" spans="1:9">
      <c r="A19" s="461"/>
      <c r="D19" s="461"/>
      <c r="E19" s="461"/>
      <c r="F19" s="461"/>
      <c r="G19" s="461"/>
      <c r="H19" s="46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05487-C9F6-4AF0-A457-87F565FB3128}">
  <dimension ref="A1"/>
  <sheetViews>
    <sheetView topLeftCell="C1" workbookViewId="0">
      <selection activeCell="T38" sqref="T3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C5C40-0D21-4232-8CDC-EA68D96D2711}">
  <sheetPr codeName="Sheet4"/>
  <dimension ref="A1:Q153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J1" sqref="J1"/>
    </sheetView>
  </sheetViews>
  <sheetFormatPr defaultColWidth="9.140625" defaultRowHeight="12.75"/>
  <cols>
    <col min="1" max="1" width="47.28515625" customWidth="1"/>
    <col min="2" max="2" width="11.140625" customWidth="1"/>
    <col min="3" max="3" width="11" customWidth="1"/>
    <col min="4" max="4" width="10.42578125" customWidth="1"/>
    <col min="5" max="5" width="10.5703125" customWidth="1"/>
    <col min="6" max="6" width="10.28515625" customWidth="1"/>
    <col min="7" max="7" width="10.140625" customWidth="1"/>
    <col min="8" max="8" width="11.28515625" customWidth="1"/>
    <col min="9" max="9" width="10.42578125" customWidth="1"/>
    <col min="10" max="10" width="9" customWidth="1"/>
    <col min="13" max="13" width="53.28515625" customWidth="1"/>
    <col min="14" max="14" width="10.140625" bestFit="1" customWidth="1"/>
    <col min="15" max="15" width="11.7109375" customWidth="1"/>
    <col min="16" max="16" width="10.7109375" customWidth="1"/>
    <col min="17" max="17" width="12.140625" customWidth="1"/>
  </cols>
  <sheetData>
    <row r="1" spans="1:16" ht="84.75" customHeight="1" thickBot="1">
      <c r="A1" s="57" t="s">
        <v>497</v>
      </c>
      <c r="B1" s="306" t="s">
        <v>466</v>
      </c>
      <c r="C1" s="306" t="s">
        <v>467</v>
      </c>
      <c r="D1" s="306" t="s">
        <v>462</v>
      </c>
      <c r="E1" s="306" t="s">
        <v>463</v>
      </c>
      <c r="F1" s="306" t="s">
        <v>464</v>
      </c>
      <c r="G1" s="306" t="s">
        <v>468</v>
      </c>
      <c r="H1" s="356" t="s">
        <v>295</v>
      </c>
      <c r="I1" s="380" t="s">
        <v>414</v>
      </c>
      <c r="J1" s="304" t="s">
        <v>469</v>
      </c>
    </row>
    <row r="2" spans="1:16" ht="15" customHeight="1">
      <c r="A2" s="315" t="s">
        <v>0</v>
      </c>
      <c r="B2" s="41">
        <f t="shared" ref="B2:G2" si="0">B3+B7+B8+B12</f>
        <v>15327704</v>
      </c>
      <c r="C2" s="41">
        <f t="shared" si="0"/>
        <v>15812973</v>
      </c>
      <c r="D2" s="41">
        <f t="shared" si="0"/>
        <v>16219429.029999999</v>
      </c>
      <c r="E2" s="41">
        <f t="shared" si="0"/>
        <v>16568720.9597</v>
      </c>
      <c r="F2" s="41">
        <f t="shared" si="0"/>
        <v>16938650.559699997</v>
      </c>
      <c r="G2" s="42">
        <f t="shared" si="0"/>
        <v>17323986.335700002</v>
      </c>
      <c r="H2" s="146" t="s">
        <v>342</v>
      </c>
      <c r="I2" s="146"/>
    </row>
    <row r="3" spans="1:16">
      <c r="A3" s="316" t="s">
        <v>29</v>
      </c>
      <c r="B3" s="26">
        <f t="shared" ref="B3:G3" si="1">SUM(B4:B6)</f>
        <v>7439114</v>
      </c>
      <c r="C3" s="26">
        <f t="shared" si="1"/>
        <v>8100000</v>
      </c>
      <c r="D3" s="26">
        <f t="shared" si="1"/>
        <v>8436000</v>
      </c>
      <c r="E3" s="26">
        <f t="shared" si="1"/>
        <v>8786160</v>
      </c>
      <c r="F3" s="26">
        <f t="shared" si="1"/>
        <v>9151089.5999999996</v>
      </c>
      <c r="G3" s="32">
        <f t="shared" si="1"/>
        <v>9531425.376000002</v>
      </c>
      <c r="N3" s="6"/>
    </row>
    <row r="4" spans="1:16">
      <c r="A4" s="316" t="s">
        <v>42</v>
      </c>
      <c r="B4" s="85">
        <f>Eelarvearuanne!H8</f>
        <v>6968799</v>
      </c>
      <c r="C4" s="85">
        <f>Eelarvearuanne!D8</f>
        <v>7500000</v>
      </c>
      <c r="D4" s="317">
        <v>7800000</v>
      </c>
      <c r="E4" s="317">
        <f>D4*1.04</f>
        <v>8112000</v>
      </c>
      <c r="F4" s="317">
        <f>E4*1.04</f>
        <v>8436480</v>
      </c>
      <c r="G4" s="317">
        <f>F4*1.04</f>
        <v>8773939.2000000011</v>
      </c>
      <c r="H4" s="346">
        <f>C4/B4-1</f>
        <v>7.6225616494319803E-2</v>
      </c>
      <c r="I4" s="346">
        <f>D4/C4-1</f>
        <v>4.0000000000000036E-2</v>
      </c>
      <c r="J4" s="346">
        <f>E4/D4-1</f>
        <v>4.0000000000000036E-2</v>
      </c>
      <c r="K4" s="346">
        <f t="shared" ref="H4:L5" si="2">F4/E4-1</f>
        <v>4.0000000000000036E-2</v>
      </c>
      <c r="L4" s="346">
        <f t="shared" si="2"/>
        <v>4.0000000000000036E-2</v>
      </c>
      <c r="M4" s="346"/>
      <c r="N4" s="6"/>
    </row>
    <row r="5" spans="1:16">
      <c r="A5" s="316" t="s">
        <v>43</v>
      </c>
      <c r="B5" s="85">
        <f>Eelarvearuanne!H9</f>
        <v>470315</v>
      </c>
      <c r="C5" s="85">
        <f>Eelarvearuanne!D9</f>
        <v>600000</v>
      </c>
      <c r="D5" s="317">
        <f>C5*1.06</f>
        <v>636000</v>
      </c>
      <c r="E5" s="317">
        <f>D5*1.06</f>
        <v>674160</v>
      </c>
      <c r="F5" s="317">
        <f>E5*1.06</f>
        <v>714609.60000000009</v>
      </c>
      <c r="G5" s="317">
        <f>F5*1.06</f>
        <v>757486.17600000009</v>
      </c>
      <c r="H5" s="346">
        <f t="shared" si="2"/>
        <v>0.27574072695959084</v>
      </c>
      <c r="I5" s="346">
        <f t="shared" si="2"/>
        <v>6.0000000000000053E-2</v>
      </c>
      <c r="J5" s="346">
        <f t="shared" si="2"/>
        <v>6.0000000000000053E-2</v>
      </c>
      <c r="K5" s="346">
        <f t="shared" si="2"/>
        <v>6.0000000000000053E-2</v>
      </c>
      <c r="L5" s="346">
        <f t="shared" si="2"/>
        <v>6.0000000000000053E-2</v>
      </c>
      <c r="M5" s="6"/>
      <c r="N5" s="6"/>
    </row>
    <row r="6" spans="1:16">
      <c r="A6" s="316" t="s">
        <v>44</v>
      </c>
      <c r="B6" s="85">
        <f>Eelarvearuanne!H7-Eelarvearuanne!H8-Eelarvearuanne!H9</f>
        <v>0</v>
      </c>
      <c r="C6" s="85">
        <f>Eelarvearuanne!D7-Eelarvearuanne!D8-Eelarvearuanne!D9</f>
        <v>0</v>
      </c>
      <c r="D6" s="317"/>
      <c r="E6" s="317"/>
      <c r="F6" s="317"/>
      <c r="G6" s="318"/>
      <c r="N6" s="6"/>
    </row>
    <row r="7" spans="1:16">
      <c r="A7" s="316" t="s">
        <v>30</v>
      </c>
      <c r="B7" s="86">
        <f>Eelarvearuanne!H14</f>
        <v>1679111</v>
      </c>
      <c r="C7" s="86">
        <f>Eelarvearuanne!D14</f>
        <v>1706555</v>
      </c>
      <c r="D7" s="317">
        <v>1753000</v>
      </c>
      <c r="E7" s="317">
        <v>1810000</v>
      </c>
      <c r="F7" s="317">
        <v>1815000</v>
      </c>
      <c r="G7" s="317">
        <v>1820000</v>
      </c>
      <c r="H7" s="436">
        <f>C7/B7-1</f>
        <v>1.6344363177895893E-2</v>
      </c>
      <c r="I7" s="436">
        <f>D7/C7-1</f>
        <v>2.7215647898837236E-2</v>
      </c>
      <c r="J7" s="436">
        <f>E7/D7-1</f>
        <v>3.251568739304056E-2</v>
      </c>
      <c r="K7" s="436">
        <f>F7/E7-1</f>
        <v>2.7624309392264568E-3</v>
      </c>
      <c r="L7" s="436">
        <f>G7/F7-1</f>
        <v>2.7548209366390353E-3</v>
      </c>
      <c r="M7" s="436"/>
      <c r="N7" s="6"/>
    </row>
    <row r="8" spans="1:16">
      <c r="A8" s="316" t="s">
        <v>202</v>
      </c>
      <c r="B8" s="40">
        <f t="shared" ref="B8:G8" si="3">SUM(B9:B11)</f>
        <v>6136869</v>
      </c>
      <c r="C8" s="26">
        <f t="shared" si="3"/>
        <v>5946847</v>
      </c>
      <c r="D8" s="26">
        <f t="shared" si="3"/>
        <v>5977429.0299999993</v>
      </c>
      <c r="E8" s="26">
        <f t="shared" si="3"/>
        <v>5920560.9596999995</v>
      </c>
      <c r="F8" s="26">
        <f t="shared" si="3"/>
        <v>5920560.9596999995</v>
      </c>
      <c r="G8" s="32">
        <f t="shared" si="3"/>
        <v>5920560.9596999995</v>
      </c>
      <c r="N8" s="6"/>
    </row>
    <row r="9" spans="1:16">
      <c r="A9" s="316" t="s">
        <v>409</v>
      </c>
      <c r="B9" s="86">
        <f>Eelarvearuanne!H16</f>
        <v>2246591</v>
      </c>
      <c r="C9" s="86">
        <f>Eelarvearuanne!D16</f>
        <v>2202900</v>
      </c>
      <c r="D9" s="317">
        <v>2200000</v>
      </c>
      <c r="E9" s="317">
        <v>2200000</v>
      </c>
      <c r="F9" s="317">
        <v>2200000</v>
      </c>
      <c r="G9" s="317">
        <v>2200000</v>
      </c>
    </row>
    <row r="10" spans="1:16">
      <c r="A10" s="316" t="s">
        <v>410</v>
      </c>
      <c r="B10" s="86">
        <f>Eelarvearuanne!H17</f>
        <v>3531078</v>
      </c>
      <c r="C10" s="86">
        <f>Eelarvearuanne!D17</f>
        <v>3438997</v>
      </c>
      <c r="D10" s="317">
        <f>C10-C10*1%</f>
        <v>3404607.03</v>
      </c>
      <c r="E10" s="317">
        <f>D10-D10*1%</f>
        <v>3370560.9597</v>
      </c>
      <c r="F10" s="317">
        <f>E10</f>
        <v>3370560.9597</v>
      </c>
      <c r="G10" s="317">
        <f>F10</f>
        <v>3370560.9597</v>
      </c>
      <c r="H10" s="146"/>
      <c r="O10" s="489"/>
      <c r="P10" s="6"/>
    </row>
    <row r="11" spans="1:16">
      <c r="A11" s="316" t="s">
        <v>203</v>
      </c>
      <c r="B11" s="86">
        <f>Eelarvearuanne!H18</f>
        <v>359200</v>
      </c>
      <c r="C11" s="86">
        <f>Eelarvearuanne!D18</f>
        <v>304950</v>
      </c>
      <c r="D11" s="317">
        <v>372822</v>
      </c>
      <c r="E11" s="317">
        <v>350000</v>
      </c>
      <c r="F11" s="317">
        <v>350000</v>
      </c>
      <c r="G11" s="317">
        <v>350000</v>
      </c>
      <c r="H11" s="5"/>
      <c r="P11" s="6"/>
    </row>
    <row r="12" spans="1:16">
      <c r="A12" s="316" t="s">
        <v>31</v>
      </c>
      <c r="B12" s="86">
        <f>Eelarvearuanne!H19</f>
        <v>72610</v>
      </c>
      <c r="C12" s="86">
        <f>Eelarvearuanne!D19</f>
        <v>59571</v>
      </c>
      <c r="D12" s="317">
        <v>53000</v>
      </c>
      <c r="E12" s="317">
        <v>52000</v>
      </c>
      <c r="F12" s="317">
        <v>52000</v>
      </c>
      <c r="G12" s="318">
        <v>52000</v>
      </c>
      <c r="O12" s="316"/>
      <c r="P12" s="6"/>
    </row>
    <row r="13" spans="1:16">
      <c r="A13" s="319" t="s">
        <v>1</v>
      </c>
      <c r="B13" s="161">
        <f t="shared" ref="B13:G13" si="4">SUM(B14:B15)</f>
        <v>13757526</v>
      </c>
      <c r="C13" s="161">
        <f>C14+C15</f>
        <v>14783695</v>
      </c>
      <c r="D13" s="29">
        <f t="shared" si="4"/>
        <v>15050795.98</v>
      </c>
      <c r="E13" s="29">
        <f t="shared" si="4"/>
        <v>15297236.719599999</v>
      </c>
      <c r="F13" s="29">
        <f t="shared" si="4"/>
        <v>15548267.646291997</v>
      </c>
      <c r="G13" s="43">
        <f t="shared" si="4"/>
        <v>15803975.484402338</v>
      </c>
      <c r="P13" s="6"/>
    </row>
    <row r="14" spans="1:16">
      <c r="A14" s="316" t="s">
        <v>204</v>
      </c>
      <c r="B14" s="86">
        <f>-Eelarvearuanne!H25</f>
        <v>1267907</v>
      </c>
      <c r="C14" s="86">
        <f>-Eelarvearuanne!D25</f>
        <v>1485588</v>
      </c>
      <c r="D14" s="317">
        <v>1500000</v>
      </c>
      <c r="E14" s="317">
        <v>1500000</v>
      </c>
      <c r="F14" s="317">
        <v>1500000</v>
      </c>
      <c r="G14" s="317">
        <v>1500000</v>
      </c>
      <c r="P14" s="6"/>
    </row>
    <row r="15" spans="1:16">
      <c r="A15" s="316" t="s">
        <v>32</v>
      </c>
      <c r="B15" s="40">
        <f t="shared" ref="B15:G15" si="5">B16+B17+B19</f>
        <v>12489619</v>
      </c>
      <c r="C15" s="40">
        <f t="shared" si="5"/>
        <v>13298107</v>
      </c>
      <c r="D15" s="364">
        <f t="shared" si="5"/>
        <v>13550795.98</v>
      </c>
      <c r="E15" s="364">
        <f t="shared" si="5"/>
        <v>13797236.719599999</v>
      </c>
      <c r="F15" s="364">
        <f t="shared" si="5"/>
        <v>14048267.646291997</v>
      </c>
      <c r="G15" s="365">
        <f t="shared" si="5"/>
        <v>14303975.484402338</v>
      </c>
      <c r="P15" s="6"/>
    </row>
    <row r="16" spans="1:16">
      <c r="A16" s="316" t="s">
        <v>9</v>
      </c>
      <c r="B16" s="86">
        <f>-Eelarvearuanne!H31</f>
        <v>8211105</v>
      </c>
      <c r="C16" s="86">
        <f>-Eelarvearuanne!D31</f>
        <v>8760549</v>
      </c>
      <c r="D16" s="320">
        <f>C16*1.02</f>
        <v>8935759.9800000004</v>
      </c>
      <c r="E16" s="320">
        <f>D16*1.02</f>
        <v>9114475.1796000004</v>
      </c>
      <c r="F16" s="320">
        <f>E16*1.02</f>
        <v>9296764.6831919998</v>
      </c>
      <c r="G16" s="320">
        <f>F16*1.02</f>
        <v>9482699.9768558405</v>
      </c>
      <c r="H16" s="346">
        <f>C16/B16-1</f>
        <v>6.6914745335737491E-2</v>
      </c>
      <c r="I16" s="346">
        <f>D16/C16-1</f>
        <v>2.0000000000000018E-2</v>
      </c>
      <c r="J16" s="346">
        <f t="shared" ref="J16:L17" si="6">E16/D16-1</f>
        <v>2.0000000000000018E-2</v>
      </c>
      <c r="K16" s="346">
        <f t="shared" si="6"/>
        <v>2.0000000000000018E-2</v>
      </c>
      <c r="L16" s="346">
        <f t="shared" si="6"/>
        <v>2.0000000000000018E-2</v>
      </c>
      <c r="P16" s="6"/>
    </row>
    <row r="17" spans="1:16">
      <c r="A17" s="316" t="s">
        <v>16</v>
      </c>
      <c r="B17" s="86">
        <f>-Eelarvearuanne!H32</f>
        <v>4274320</v>
      </c>
      <c r="C17" s="86">
        <f>-Eelarvearuanne!D32</f>
        <v>4518938</v>
      </c>
      <c r="D17" s="320">
        <v>4515036</v>
      </c>
      <c r="E17" s="320">
        <f>D17*1.015</f>
        <v>4582761.5399999991</v>
      </c>
      <c r="F17" s="320">
        <f>E17*1.015</f>
        <v>4651502.9630999984</v>
      </c>
      <c r="G17" s="320">
        <f>F17*1.015</f>
        <v>4721275.5075464975</v>
      </c>
      <c r="H17" s="346">
        <f>C17/B17-1</f>
        <v>5.7229687997154999E-2</v>
      </c>
      <c r="I17" s="487">
        <f>D17/C17-1</f>
        <v>-8.6347721522184173E-4</v>
      </c>
      <c r="J17" s="346">
        <f>E17/D17-1</f>
        <v>1.4999999999999902E-2</v>
      </c>
      <c r="K17" s="346">
        <f t="shared" si="6"/>
        <v>1.4999999999999902E-2</v>
      </c>
      <c r="L17" s="346">
        <f t="shared" si="6"/>
        <v>1.4999999999999902E-2</v>
      </c>
      <c r="M17" s="486"/>
    </row>
    <row r="18" spans="1:16">
      <c r="A18" s="322" t="s">
        <v>349</v>
      </c>
      <c r="B18" s="253">
        <f>4124+11100</f>
        <v>15224</v>
      </c>
      <c r="C18" s="253">
        <f>3778+11200</f>
        <v>14978</v>
      </c>
      <c r="D18" s="323">
        <f>4182+11200</f>
        <v>15382</v>
      </c>
      <c r="E18" s="323">
        <f>1762+11200</f>
        <v>12962</v>
      </c>
      <c r="F18" s="323">
        <v>11200</v>
      </c>
      <c r="G18" s="324">
        <v>11200</v>
      </c>
      <c r="H18" s="373" t="s">
        <v>461</v>
      </c>
      <c r="I18" s="373"/>
    </row>
    <row r="19" spans="1:16">
      <c r="A19" s="316" t="s">
        <v>17</v>
      </c>
      <c r="B19" s="86">
        <f>-Eelarvearuanne!H33</f>
        <v>4194</v>
      </c>
      <c r="C19" s="86">
        <f>-Eelarvearuanne!D33</f>
        <v>18620</v>
      </c>
      <c r="D19" s="317">
        <v>100000</v>
      </c>
      <c r="E19" s="317">
        <v>100000</v>
      </c>
      <c r="F19" s="317">
        <v>100000</v>
      </c>
      <c r="G19" s="317">
        <v>100000</v>
      </c>
      <c r="H19" s="1"/>
      <c r="O19" s="490"/>
      <c r="P19" s="6"/>
    </row>
    <row r="20" spans="1:16">
      <c r="A20" s="325" t="s">
        <v>205</v>
      </c>
      <c r="B20" s="44">
        <f t="shared" ref="B20:G20" si="7">B2-B13</f>
        <v>1570178</v>
      </c>
      <c r="C20" s="24">
        <f t="shared" si="7"/>
        <v>1029278</v>
      </c>
      <c r="D20" s="24">
        <f t="shared" si="7"/>
        <v>1168633.0499999989</v>
      </c>
      <c r="E20" s="24">
        <f t="shared" si="7"/>
        <v>1271484.2401000001</v>
      </c>
      <c r="F20" s="24">
        <f t="shared" si="7"/>
        <v>1390382.913408</v>
      </c>
      <c r="G20" s="25">
        <f t="shared" si="7"/>
        <v>1520010.8512976635</v>
      </c>
      <c r="H20" s="1" t="s">
        <v>475</v>
      </c>
      <c r="I20" s="1"/>
      <c r="P20" s="6"/>
    </row>
    <row r="21" spans="1:16">
      <c r="A21" s="8" t="s">
        <v>2</v>
      </c>
      <c r="B21" s="44">
        <f t="shared" ref="B21:G21" si="8">B22+B23+B25+B26+B27+B28+B29+B30+B31+B32</f>
        <v>-964657</v>
      </c>
      <c r="C21" s="44">
        <f>C22+C23+C25+C26+C27+C28+C29+C30+C31+C32</f>
        <v>-2074786</v>
      </c>
      <c r="D21" s="44">
        <f>D22+D23+D25+D26+D27+D28+D29+D30+D31+D32</f>
        <v>-3010732</v>
      </c>
      <c r="E21" s="44">
        <f t="shared" si="8"/>
        <v>-1053096</v>
      </c>
      <c r="F21" s="44">
        <f t="shared" si="8"/>
        <v>-826648</v>
      </c>
      <c r="G21" s="25">
        <f t="shared" si="8"/>
        <v>-621322</v>
      </c>
      <c r="P21" s="6"/>
    </row>
    <row r="22" spans="1:16" ht="12.75" customHeight="1">
      <c r="A22" s="9" t="s">
        <v>34</v>
      </c>
      <c r="B22" s="86">
        <f>Eelarvearuanne!H36</f>
        <v>325502</v>
      </c>
      <c r="C22" s="86">
        <f>Eelarvearuanne!D36</f>
        <v>100000</v>
      </c>
      <c r="D22" s="317">
        <v>20000</v>
      </c>
      <c r="E22" s="317">
        <v>20000</v>
      </c>
      <c r="F22" s="317">
        <v>20000</v>
      </c>
      <c r="G22" s="318">
        <v>20000</v>
      </c>
      <c r="H22" s="6"/>
      <c r="I22" s="6"/>
      <c r="P22" s="6"/>
    </row>
    <row r="23" spans="1:16" ht="12.75" customHeight="1">
      <c r="A23" s="9" t="s">
        <v>35</v>
      </c>
      <c r="B23" s="86">
        <f>Eelarvearuanne!H37</f>
        <v>-1035964</v>
      </c>
      <c r="C23" s="360">
        <f>Eelarvearuanne!D37</f>
        <v>-2617750</v>
      </c>
      <c r="D23" s="326">
        <f>-D88</f>
        <v>-3980287</v>
      </c>
      <c r="E23" s="326">
        <f>-E88</f>
        <v>-1600000</v>
      </c>
      <c r="F23" s="326">
        <f>-F88</f>
        <v>-1014139</v>
      </c>
      <c r="G23" s="357">
        <f>-G88</f>
        <v>-300000</v>
      </c>
      <c r="H23" s="5" t="s">
        <v>358</v>
      </c>
    </row>
    <row r="24" spans="1:16">
      <c r="A24" s="10" t="s">
        <v>33</v>
      </c>
      <c r="B24" s="86">
        <f>-(-B23-B25)</f>
        <v>-893365</v>
      </c>
      <c r="C24" s="327">
        <f>-C90</f>
        <v>-1771390</v>
      </c>
      <c r="D24" s="327">
        <f>-D90</f>
        <v>-2658363</v>
      </c>
      <c r="E24" s="327">
        <f>-E90</f>
        <v>-690000</v>
      </c>
      <c r="F24" s="327">
        <f>-F90</f>
        <v>-478535</v>
      </c>
      <c r="G24" s="358">
        <f>-G90</f>
        <v>-300000</v>
      </c>
      <c r="H24" s="5" t="s">
        <v>358</v>
      </c>
    </row>
    <row r="25" spans="1:16" ht="12.75" customHeight="1">
      <c r="A25" s="11" t="s">
        <v>36</v>
      </c>
      <c r="B25" s="86">
        <f>Eelarvearuanne!H38</f>
        <v>142599</v>
      </c>
      <c r="C25" s="328">
        <f>Eelarvearuanne!D38</f>
        <v>889305</v>
      </c>
      <c r="D25" s="327">
        <f>D89+50000</f>
        <v>1371924</v>
      </c>
      <c r="E25" s="327">
        <f>E89+50000</f>
        <v>960000</v>
      </c>
      <c r="F25" s="327">
        <f>F89+50000</f>
        <v>585604</v>
      </c>
      <c r="G25" s="327">
        <f>G89+50000</f>
        <v>50000</v>
      </c>
      <c r="H25" s="5" t="s">
        <v>426</v>
      </c>
      <c r="J25" s="5"/>
      <c r="M25" s="5" t="s">
        <v>418</v>
      </c>
    </row>
    <row r="26" spans="1:16" ht="12.75" customHeight="1">
      <c r="A26" s="9" t="s">
        <v>37</v>
      </c>
      <c r="B26" s="86">
        <f>Eelarvearuanne!H39</f>
        <v>-103643</v>
      </c>
      <c r="C26" s="86">
        <f>Eelarvearuanne!D39</f>
        <v>-224847</v>
      </c>
      <c r="D26" s="317">
        <v>-100000</v>
      </c>
      <c r="E26" s="317">
        <v>-100000</v>
      </c>
      <c r="F26" s="317">
        <v>-100000</v>
      </c>
      <c r="G26" s="317">
        <v>-100000</v>
      </c>
      <c r="H26" s="372" t="s">
        <v>412</v>
      </c>
    </row>
    <row r="27" spans="1:16" ht="12.75" customHeight="1">
      <c r="A27" s="13" t="s">
        <v>38</v>
      </c>
      <c r="B27" s="86">
        <f>Eelarvearuanne!H40+Eelarvearuanne!H42</f>
        <v>0</v>
      </c>
      <c r="C27" s="86">
        <f>Eelarvearuanne!D40+Eelarvearuanne!D42</f>
        <v>0</v>
      </c>
      <c r="D27" s="317"/>
      <c r="E27" s="317"/>
      <c r="F27" s="317"/>
      <c r="G27" s="318"/>
      <c r="H27" s="372"/>
      <c r="I27" s="329"/>
    </row>
    <row r="28" spans="1:16" ht="12.75" customHeight="1">
      <c r="A28" s="13" t="s">
        <v>39</v>
      </c>
      <c r="B28" s="86">
        <f>Eelarvearuanne!H41+Eelarvearuanne!H43</f>
        <v>0</v>
      </c>
      <c r="C28" s="86">
        <f>Eelarvearuanne!D41+Eelarvearuanne!D43</f>
        <v>0</v>
      </c>
      <c r="D28" s="317"/>
      <c r="E28" s="317"/>
      <c r="F28" s="317"/>
      <c r="G28" s="318"/>
      <c r="H28" s="329"/>
      <c r="N28" s="6"/>
    </row>
    <row r="29" spans="1:16" ht="12.75" customHeight="1">
      <c r="A29" s="12" t="s">
        <v>40</v>
      </c>
      <c r="B29" s="87">
        <f>Eelarvearuanne!H44</f>
        <v>15000</v>
      </c>
      <c r="C29" s="87">
        <f>Eelarvearuanne!D44</f>
        <v>15000</v>
      </c>
      <c r="D29" s="317"/>
      <c r="E29" s="317"/>
      <c r="F29" s="317"/>
      <c r="G29" s="318"/>
      <c r="N29" s="6"/>
    </row>
    <row r="30" spans="1:16" ht="12.75" customHeight="1">
      <c r="A30" s="13" t="s">
        <v>41</v>
      </c>
      <c r="B30" s="86">
        <f>Eelarvearuanne!H45</f>
        <v>0</v>
      </c>
      <c r="C30" s="86">
        <f>Eelarvearuanne!D45</f>
        <v>0</v>
      </c>
      <c r="D30" s="330"/>
      <c r="E30" s="317"/>
      <c r="F30" s="317"/>
      <c r="G30" s="318"/>
      <c r="H30" t="s">
        <v>330</v>
      </c>
      <c r="N30" s="6"/>
    </row>
    <row r="31" spans="1:16" ht="12.75" customHeight="1">
      <c r="A31" s="62" t="s">
        <v>177</v>
      </c>
      <c r="B31" s="88">
        <f>Eelarvearuanne!H46</f>
        <v>13118</v>
      </c>
      <c r="C31" s="88">
        <f>Eelarvearuanne!D46</f>
        <v>65000</v>
      </c>
      <c r="D31" s="317"/>
      <c r="E31" s="317"/>
      <c r="F31" s="317"/>
      <c r="G31" s="318"/>
      <c r="H31" s="5" t="s">
        <v>415</v>
      </c>
      <c r="N31" s="6"/>
    </row>
    <row r="32" spans="1:16">
      <c r="A32" s="62" t="s">
        <v>178</v>
      </c>
      <c r="B32" s="86">
        <f>Eelarvearuanne!H47</f>
        <v>-321269</v>
      </c>
      <c r="C32" s="86">
        <f>Eelarvearuanne!D47</f>
        <v>-301494</v>
      </c>
      <c r="D32" s="317">
        <v>-322369</v>
      </c>
      <c r="E32" s="317">
        <v>-333096</v>
      </c>
      <c r="F32" s="317">
        <v>-318113</v>
      </c>
      <c r="G32" s="318">
        <v>-291322</v>
      </c>
      <c r="N32" s="6"/>
    </row>
    <row r="33" spans="1:17">
      <c r="A33" s="14" t="s">
        <v>3</v>
      </c>
      <c r="B33" s="44">
        <f t="shared" ref="B33:G33" si="9">B20+B21</f>
        <v>605521</v>
      </c>
      <c r="C33" s="24">
        <f t="shared" si="9"/>
        <v>-1045508</v>
      </c>
      <c r="D33" s="24">
        <f>D20+D21</f>
        <v>-1842098.9500000011</v>
      </c>
      <c r="E33" s="24">
        <f t="shared" si="9"/>
        <v>218388.24010000005</v>
      </c>
      <c r="F33" s="24">
        <f t="shared" si="9"/>
        <v>563734.91340800002</v>
      </c>
      <c r="G33" s="25">
        <f t="shared" si="9"/>
        <v>898688.85129766352</v>
      </c>
      <c r="H33" s="1"/>
      <c r="N33" s="6"/>
    </row>
    <row r="34" spans="1:17">
      <c r="A34" s="14" t="s">
        <v>4</v>
      </c>
      <c r="B34" s="44">
        <f t="shared" ref="B34:G34" si="10">B35+B36</f>
        <v>106167</v>
      </c>
      <c r="C34" s="24">
        <f t="shared" si="10"/>
        <v>602516</v>
      </c>
      <c r="D34" s="24">
        <f t="shared" si="10"/>
        <v>1582378</v>
      </c>
      <c r="E34" s="24">
        <f t="shared" si="10"/>
        <v>-213599</v>
      </c>
      <c r="F34" s="24">
        <f t="shared" si="10"/>
        <v>-576757</v>
      </c>
      <c r="G34" s="25">
        <f t="shared" si="10"/>
        <v>-908336</v>
      </c>
      <c r="N34" s="450" t="s">
        <v>491</v>
      </c>
      <c r="O34" s="406"/>
      <c r="P34" s="406"/>
      <c r="Q34" s="406"/>
    </row>
    <row r="35" spans="1:17">
      <c r="A35" s="331" t="s">
        <v>450</v>
      </c>
      <c r="B35" s="86">
        <f>Eelarvearuanne!H50</f>
        <v>8008587</v>
      </c>
      <c r="C35" s="86">
        <f>Eelarvearuanne!D50</f>
        <v>1157500</v>
      </c>
      <c r="D35" s="317">
        <v>2238000</v>
      </c>
      <c r="E35" s="317">
        <v>600000</v>
      </c>
      <c r="F35" s="317">
        <v>300000</v>
      </c>
      <c r="G35" s="318"/>
      <c r="H35" s="1" t="s">
        <v>413</v>
      </c>
      <c r="I35" s="1"/>
      <c r="J35" s="1"/>
      <c r="N35" s="406">
        <v>2026</v>
      </c>
      <c r="O35" s="406">
        <v>2027</v>
      </c>
      <c r="P35" s="406">
        <v>2028</v>
      </c>
      <c r="Q35" s="406">
        <v>2029</v>
      </c>
    </row>
    <row r="36" spans="1:17">
      <c r="A36" s="331" t="s">
        <v>451</v>
      </c>
      <c r="B36" s="86">
        <f>Eelarvearuanne!H51</f>
        <v>-7902420</v>
      </c>
      <c r="C36" s="86">
        <f>Eelarvearuanne!D51</f>
        <v>-554984</v>
      </c>
      <c r="D36" s="317">
        <v>-655622</v>
      </c>
      <c r="E36" s="317">
        <v>-813599</v>
      </c>
      <c r="F36" s="317">
        <v>-876757</v>
      </c>
      <c r="G36" s="318">
        <v>-908336</v>
      </c>
      <c r="H36" s="5"/>
      <c r="N36" s="451">
        <f>D32+D36</f>
        <v>-977991</v>
      </c>
      <c r="O36" s="451">
        <f>E32+E36</f>
        <v>-1146695</v>
      </c>
      <c r="P36" s="451">
        <f>F32+F36</f>
        <v>-1194870</v>
      </c>
      <c r="Q36" s="451">
        <f>G32+G36</f>
        <v>-1199658</v>
      </c>
    </row>
    <row r="37" spans="1:17" ht="25.5">
      <c r="A37" s="15" t="s">
        <v>45</v>
      </c>
      <c r="B37" s="86">
        <f>Eelarvearuanne!H52</f>
        <v>657179</v>
      </c>
      <c r="C37" s="154">
        <f>Eelarvearuanne!D52</f>
        <v>-530786</v>
      </c>
      <c r="D37" s="352">
        <f>D33+D34+D38</f>
        <v>-259720.95000000112</v>
      </c>
      <c r="E37" s="350">
        <f>E33+E34+E38</f>
        <v>4789.2401000000536</v>
      </c>
      <c r="F37" s="351">
        <f>F33+F34+F38</f>
        <v>-13022.086591999978</v>
      </c>
      <c r="G37" s="359">
        <f>G33+G34+G38</f>
        <v>-9647.1487023364753</v>
      </c>
      <c r="H37" s="1" t="s">
        <v>457</v>
      </c>
      <c r="N37" s="463">
        <f>-N36/D2</f>
        <v>6.0297498647521749E-2</v>
      </c>
      <c r="O37" s="463">
        <f>-O36/E2</f>
        <v>6.9208420057836659E-2</v>
      </c>
      <c r="P37" s="463">
        <f>-P36/F2</f>
        <v>7.0541038425032745E-2</v>
      </c>
      <c r="Q37" s="463">
        <f>-Q36/G2</f>
        <v>6.9248380641344226E-2</v>
      </c>
    </row>
    <row r="38" spans="1:17">
      <c r="A38" s="15" t="s">
        <v>452</v>
      </c>
      <c r="B38" s="86">
        <f>Eelarvearuanne!H53</f>
        <v>-54509</v>
      </c>
      <c r="C38" s="86">
        <f>Eelarvearuanne!D53</f>
        <v>-87794</v>
      </c>
      <c r="D38" s="35">
        <f>D39+D40</f>
        <v>0</v>
      </c>
      <c r="E38" s="35">
        <f>E39+E40</f>
        <v>0</v>
      </c>
      <c r="F38" s="35">
        <f>F39+F40</f>
        <v>0</v>
      </c>
      <c r="G38" s="36">
        <f>G39+G40</f>
        <v>0</v>
      </c>
    </row>
    <row r="39" spans="1:17">
      <c r="A39" s="414" t="s">
        <v>449</v>
      </c>
      <c r="B39" s="86"/>
      <c r="C39" s="86"/>
      <c r="D39" s="410"/>
      <c r="E39" s="410"/>
      <c r="F39" s="410"/>
      <c r="G39" s="411"/>
      <c r="H39" t="s">
        <v>458</v>
      </c>
    </row>
    <row r="40" spans="1:17">
      <c r="A40" s="415" t="s">
        <v>453</v>
      </c>
      <c r="B40" s="412"/>
      <c r="C40" s="413"/>
      <c r="D40" s="317"/>
      <c r="E40" s="317"/>
      <c r="F40" s="317"/>
      <c r="G40" s="318"/>
      <c r="H40" s="5" t="s">
        <v>460</v>
      </c>
      <c r="I40" s="5"/>
    </row>
    <row r="41" spans="1:17" ht="13.5" customHeight="1">
      <c r="A41" s="153" t="s">
        <v>7</v>
      </c>
      <c r="B41" s="132">
        <f>Eelarvearuanne!H158</f>
        <v>829786</v>
      </c>
      <c r="C41" s="332">
        <f>B41+C37</f>
        <v>299000</v>
      </c>
      <c r="D41" s="333">
        <f>C41+D37</f>
        <v>39279.049999998882</v>
      </c>
      <c r="E41" s="349">
        <f>D41+E37</f>
        <v>44068.290099998936</v>
      </c>
      <c r="F41" s="334">
        <f>E41+F37</f>
        <v>31046.203507998958</v>
      </c>
      <c r="G41" s="31">
        <f>F41+G37</f>
        <v>21399.054805662483</v>
      </c>
      <c r="H41" s="1" t="s">
        <v>408</v>
      </c>
    </row>
    <row r="42" spans="1:17">
      <c r="A42" s="15" t="s">
        <v>455</v>
      </c>
      <c r="B42" s="469">
        <f>Eelarvearuanne!H156+B43</f>
        <v>7657473</v>
      </c>
      <c r="C42" s="328">
        <f>B42+C34+C43-B43</f>
        <v>8245011</v>
      </c>
      <c r="D42" s="328">
        <f>C42+D34+D43-C43</f>
        <v>9812007</v>
      </c>
      <c r="E42" s="328">
        <f>D42+E34+E43-D43</f>
        <v>9585446</v>
      </c>
      <c r="F42" s="328">
        <f>E42+F34+F43-E43</f>
        <v>8997489</v>
      </c>
      <c r="G42" s="353">
        <f>F42+G34+G43-F43</f>
        <v>8077953</v>
      </c>
      <c r="H42" s="405" t="s">
        <v>495</v>
      </c>
      <c r="I42" s="406"/>
      <c r="J42" s="406"/>
      <c r="K42" s="406"/>
      <c r="L42" s="406"/>
      <c r="M42" s="406"/>
    </row>
    <row r="43" spans="1:17" ht="34.5" customHeight="1">
      <c r="A43" s="335" t="s">
        <v>446</v>
      </c>
      <c r="B43" s="253">
        <f>9722+56000</f>
        <v>65722</v>
      </c>
      <c r="C43" s="253">
        <f>B43-C18</f>
        <v>50744</v>
      </c>
      <c r="D43" s="323">
        <f>C43-D18</f>
        <v>35362</v>
      </c>
      <c r="E43" s="323">
        <f>D43-E18</f>
        <v>22400</v>
      </c>
      <c r="F43" s="323">
        <f t="shared" ref="F43:G43" si="11">E43-F18</f>
        <v>11200</v>
      </c>
      <c r="G43" s="323">
        <f t="shared" si="11"/>
        <v>0</v>
      </c>
      <c r="H43" s="486"/>
      <c r="I43" s="488"/>
      <c r="J43" s="488"/>
      <c r="K43" s="488"/>
      <c r="L43" s="488"/>
      <c r="M43" s="488"/>
    </row>
    <row r="44" spans="1:17" ht="22.5">
      <c r="A44" s="335" t="s">
        <v>454</v>
      </c>
      <c r="B44" s="336">
        <f>Eelarvearuanne!H157</f>
        <v>0</v>
      </c>
      <c r="C44" s="336">
        <f>Eelarvearuanne!D157</f>
        <v>0</v>
      </c>
      <c r="D44" s="320"/>
      <c r="E44" s="320"/>
      <c r="F44" s="320"/>
      <c r="G44" s="337"/>
      <c r="H44" s="5"/>
    </row>
    <row r="45" spans="1:17">
      <c r="A45" s="18" t="s">
        <v>307</v>
      </c>
      <c r="B45" s="40">
        <f t="shared" ref="B45:G45" si="12">IF(B42-B41&lt;0,0,B42-B41)</f>
        <v>6827687</v>
      </c>
      <c r="C45" s="40">
        <f t="shared" si="12"/>
        <v>7946011</v>
      </c>
      <c r="D45" s="40">
        <f t="shared" si="12"/>
        <v>9772727.9500000011</v>
      </c>
      <c r="E45" s="40">
        <f t="shared" si="12"/>
        <v>9541377.7099000011</v>
      </c>
      <c r="F45" s="40">
        <f t="shared" si="12"/>
        <v>8966442.796492001</v>
      </c>
      <c r="G45" s="32">
        <f t="shared" si="12"/>
        <v>8056553.9451943375</v>
      </c>
      <c r="H45" s="1"/>
    </row>
    <row r="46" spans="1:17">
      <c r="A46" s="18" t="s">
        <v>308</v>
      </c>
      <c r="B46" s="155">
        <f t="shared" ref="B46:G46" si="13">B45/B2</f>
        <v>0.44544747210671604</v>
      </c>
      <c r="C46" s="156">
        <f t="shared" si="13"/>
        <v>0.50249949835492669</v>
      </c>
      <c r="D46" s="156">
        <f t="shared" si="13"/>
        <v>0.60253218112203799</v>
      </c>
      <c r="E46" s="156">
        <f t="shared" si="13"/>
        <v>0.57586688393795982</v>
      </c>
      <c r="F46" s="156">
        <f t="shared" si="13"/>
        <v>0.52934811807410043</v>
      </c>
      <c r="G46" s="157">
        <f t="shared" si="13"/>
        <v>0.46505196835626578</v>
      </c>
    </row>
    <row r="47" spans="1:17">
      <c r="A47" s="18" t="s">
        <v>309</v>
      </c>
      <c r="B47" s="40">
        <f>IF((B20+B18)*10&gt;B2,B2+B44,IF((B20+B18)*10&lt;0.8*B2,0.8*B2+B44,(B20+B18)*10+B44))</f>
        <v>15327704</v>
      </c>
      <c r="C47" s="40">
        <f>IF((C20+C18)*9&gt;C2,C2+C44,IF((C20+C18)*9&lt;0.75*C2,0.75*C2+C44,(C20+C18)*9+C44))</f>
        <v>11859729.75</v>
      </c>
      <c r="D47" s="26">
        <f>IF((D20+D18)*8&gt;D2,D2+D44,IF((D20+D18)*8&lt;0.7*D2,0.7*D2+D44,(D20+D18)*8+D44))</f>
        <v>11353600.320999999</v>
      </c>
      <c r="E47" s="26">
        <f>IF((E20+E18)*7&gt;E2,E2+E44,IF((E20+E18)*7&lt;0.65*E2,0.65*E2+E44,(E20+E18)*7+E44))</f>
        <v>10769668.623805</v>
      </c>
      <c r="F47" s="26">
        <f>IF((F20+F18)*6&gt;F2,F2+F44,IF((F20+F18)*6&lt;0.6*F2,0.6*F2+F44,(F20+F18)*6+F44))</f>
        <v>10163190.335819999</v>
      </c>
      <c r="G47" s="421">
        <f>IF((G20+G18)*6&gt;G2,G2+G44,IF((G20+G18)*6&lt;0.6*G2,0.6*G2+G44,(G20+G18)*6+G44))</f>
        <v>10394391.801420001</v>
      </c>
      <c r="H47" s="5" t="s">
        <v>459</v>
      </c>
      <c r="I47" s="468"/>
      <c r="J47" s="5"/>
    </row>
    <row r="48" spans="1:17" ht="13.5" customHeight="1">
      <c r="A48" s="18" t="s">
        <v>432</v>
      </c>
      <c r="B48" s="156">
        <f t="shared" ref="B48:G48" si="14">B47/B2</f>
        <v>1</v>
      </c>
      <c r="C48" s="156">
        <f t="shared" si="14"/>
        <v>0.75</v>
      </c>
      <c r="D48" s="156">
        <f t="shared" si="14"/>
        <v>0.7</v>
      </c>
      <c r="E48" s="156">
        <f t="shared" si="14"/>
        <v>0.65</v>
      </c>
      <c r="F48" s="156">
        <f t="shared" si="14"/>
        <v>0.6</v>
      </c>
      <c r="G48" s="157">
        <f t="shared" si="14"/>
        <v>0.6</v>
      </c>
      <c r="H48" s="1"/>
      <c r="I48" s="1"/>
      <c r="J48" s="1"/>
      <c r="K48" s="1"/>
      <c r="L48" s="1"/>
      <c r="M48" s="1"/>
      <c r="N48" s="1"/>
      <c r="O48" s="1"/>
      <c r="P48" s="1"/>
    </row>
    <row r="49" spans="1:13">
      <c r="A49" s="18" t="s">
        <v>51</v>
      </c>
      <c r="B49" s="26">
        <f t="shared" ref="B49:G49" si="15">B47-B45</f>
        <v>8500017</v>
      </c>
      <c r="C49" s="26">
        <f t="shared" si="15"/>
        <v>3913718.75</v>
      </c>
      <c r="D49" s="26">
        <f t="shared" si="15"/>
        <v>1580872.3709999975</v>
      </c>
      <c r="E49" s="26">
        <f t="shared" si="15"/>
        <v>1228290.9139049985</v>
      </c>
      <c r="F49" s="26">
        <f t="shared" si="15"/>
        <v>1196747.5393279977</v>
      </c>
      <c r="G49" s="32">
        <f t="shared" si="15"/>
        <v>2337837.8562256638</v>
      </c>
      <c r="H49" s="1"/>
      <c r="I49" s="1"/>
      <c r="J49" s="1"/>
    </row>
    <row r="50" spans="1:13">
      <c r="A50" s="19"/>
      <c r="B50" s="23"/>
      <c r="C50" s="338"/>
      <c r="D50" s="338"/>
      <c r="E50" s="338"/>
      <c r="F50" s="338"/>
      <c r="G50" s="339"/>
    </row>
    <row r="51" spans="1:13" s="1" customFormat="1" ht="13.5" thickBot="1">
      <c r="A51" s="150" t="s">
        <v>8</v>
      </c>
      <c r="B51" s="151">
        <f t="shared" ref="B51:G51" si="16">B33+B34-B37+B38</f>
        <v>0</v>
      </c>
      <c r="C51" s="151">
        <f>C33+C34-C37+C38</f>
        <v>0</v>
      </c>
      <c r="D51" s="151">
        <f>D33+D34-D37+D38</f>
        <v>0</v>
      </c>
      <c r="E51" s="151">
        <f t="shared" si="16"/>
        <v>0</v>
      </c>
      <c r="F51" s="151">
        <f t="shared" si="16"/>
        <v>0</v>
      </c>
      <c r="G51" s="152">
        <f t="shared" si="16"/>
        <v>0</v>
      </c>
      <c r="H51" s="1" t="s">
        <v>302</v>
      </c>
      <c r="I51" s="340"/>
    </row>
    <row r="52" spans="1:13" s="404" customFormat="1" ht="11.25">
      <c r="A52" s="402" t="s">
        <v>456</v>
      </c>
      <c r="B52" s="403" t="str">
        <f t="shared" ref="B52:G52" si="17">IF((-B24-B26-B28-B30)&lt;B35,"FALSE","OK")</f>
        <v>FALSE</v>
      </c>
      <c r="C52" s="403" t="str">
        <f t="shared" si="17"/>
        <v>OK</v>
      </c>
      <c r="D52" s="403" t="str">
        <f t="shared" si="17"/>
        <v>OK</v>
      </c>
      <c r="E52" s="403" t="str">
        <f t="shared" si="17"/>
        <v>OK</v>
      </c>
      <c r="F52" s="403" t="str">
        <f t="shared" si="17"/>
        <v>OK</v>
      </c>
      <c r="G52" s="403" t="str">
        <f t="shared" si="17"/>
        <v>OK</v>
      </c>
      <c r="H52" s="381" t="s">
        <v>433</v>
      </c>
    </row>
    <row r="53" spans="1:13">
      <c r="A53" s="67" t="s">
        <v>198</v>
      </c>
      <c r="B53" s="158" t="s">
        <v>201</v>
      </c>
      <c r="C53" s="159">
        <f>C2/B2-1</f>
        <v>3.1659601464120168E-2</v>
      </c>
      <c r="D53" s="159">
        <f>D2/C2-1</f>
        <v>2.5703960286278749E-2</v>
      </c>
      <c r="E53" s="159">
        <f>E2/D2-1</f>
        <v>2.1535402328524578E-2</v>
      </c>
      <c r="F53" s="159">
        <f>F2/E2-1</f>
        <v>2.2326985945371192E-2</v>
      </c>
      <c r="G53" s="159">
        <f>G2/F2-1</f>
        <v>2.2748906392625168E-2</v>
      </c>
    </row>
    <row r="54" spans="1:13">
      <c r="A54" s="67" t="s">
        <v>199</v>
      </c>
      <c r="B54" s="158" t="s">
        <v>201</v>
      </c>
      <c r="C54" s="159">
        <f>C13/B13-1</f>
        <v>7.4589646423346645E-2</v>
      </c>
      <c r="D54" s="159">
        <f>D13/C13-1</f>
        <v>1.8067268027377459E-2</v>
      </c>
      <c r="E54" s="159">
        <f>E13/D13-1</f>
        <v>1.6373933971829624E-2</v>
      </c>
      <c r="F54" s="159">
        <f>F13/E13-1</f>
        <v>1.6410213902904314E-2</v>
      </c>
      <c r="G54" s="159">
        <f>G13/F13-1</f>
        <v>1.6446066142379756E-2</v>
      </c>
    </row>
    <row r="55" spans="1:13">
      <c r="A55" s="67" t="s">
        <v>200</v>
      </c>
      <c r="B55" s="160">
        <f t="shared" ref="B55:G55" si="18">B2/B13</f>
        <v>1.1141322938441112</v>
      </c>
      <c r="C55" s="160">
        <f t="shared" si="18"/>
        <v>1.0696225131809063</v>
      </c>
      <c r="D55" s="160">
        <f t="shared" si="18"/>
        <v>1.0776459299264249</v>
      </c>
      <c r="E55" s="160">
        <f t="shared" si="18"/>
        <v>1.0831185568613759</v>
      </c>
      <c r="F55" s="160">
        <f t="shared" si="18"/>
        <v>1.0894236544570663</v>
      </c>
      <c r="G55" s="160">
        <f t="shared" si="18"/>
        <v>1.0961790185512392</v>
      </c>
    </row>
    <row r="56" spans="1:13" ht="25.5" customHeight="1" thickBot="1">
      <c r="A56" s="423" t="s">
        <v>473</v>
      </c>
      <c r="B56" s="403"/>
      <c r="C56" s="403" t="str">
        <f>IF(C20&lt;-C32,"FALSE","OK")</f>
        <v>OK</v>
      </c>
      <c r="D56" s="403" t="str">
        <f>IF(D20&lt;-D32,"FALSE","OK")</f>
        <v>OK</v>
      </c>
      <c r="E56" s="403" t="str">
        <f>IF(E20&lt;-E32,"FALSE","OK")</f>
        <v>OK</v>
      </c>
      <c r="F56" s="403" t="str">
        <f>IF(F20&lt;-F32,"FALSE","OK")</f>
        <v>OK</v>
      </c>
      <c r="G56" s="403" t="str">
        <f>IF(G20&lt;-G32,"FALSE","OK")</f>
        <v>OK</v>
      </c>
      <c r="H56" s="7" t="s">
        <v>474</v>
      </c>
    </row>
    <row r="57" spans="1:13" ht="42.75" customHeight="1" thickBot="1">
      <c r="A57" s="68" t="s">
        <v>416</v>
      </c>
      <c r="B57" s="306"/>
      <c r="C57" s="306" t="s">
        <v>467</v>
      </c>
      <c r="D57" s="306" t="s">
        <v>462</v>
      </c>
      <c r="E57" s="306" t="s">
        <v>463</v>
      </c>
      <c r="F57" s="306" t="s">
        <v>464</v>
      </c>
      <c r="G57" s="306" t="s">
        <v>468</v>
      </c>
      <c r="H57" s="483" t="s">
        <v>359</v>
      </c>
      <c r="I57" s="484"/>
      <c r="J57" s="484"/>
      <c r="K57" s="484"/>
      <c r="L57" s="484"/>
      <c r="M57" s="484"/>
    </row>
    <row r="58" spans="1:13">
      <c r="A58" s="60" t="s">
        <v>188</v>
      </c>
      <c r="B58" s="341"/>
      <c r="C58" s="341">
        <f>SUM(C59:C60)</f>
        <v>0</v>
      </c>
      <c r="D58" s="341">
        <f>SUM(D59:D60)</f>
        <v>0</v>
      </c>
      <c r="E58" s="341">
        <f>SUM(E59:E60)</f>
        <v>0</v>
      </c>
      <c r="F58" s="341">
        <f>SUM(F59:F60)</f>
        <v>0</v>
      </c>
      <c r="G58" s="342">
        <f>SUM(G59:G60)</f>
        <v>0</v>
      </c>
      <c r="H58" s="405" t="s">
        <v>430</v>
      </c>
      <c r="I58" s="405"/>
      <c r="J58" s="406"/>
      <c r="K58" s="406"/>
    </row>
    <row r="59" spans="1:13">
      <c r="A59" s="69" t="s">
        <v>206</v>
      </c>
      <c r="B59" s="328"/>
      <c r="C59" s="320"/>
      <c r="D59" s="320"/>
      <c r="E59" s="320"/>
      <c r="F59" s="320"/>
      <c r="G59" s="321"/>
      <c r="H59" s="1"/>
    </row>
    <row r="60" spans="1:13">
      <c r="A60" s="69" t="s">
        <v>311</v>
      </c>
      <c r="B60" s="328"/>
      <c r="C60" s="320"/>
      <c r="D60" s="320"/>
      <c r="E60" s="320"/>
      <c r="F60" s="320"/>
      <c r="G60" s="321"/>
      <c r="H60" s="5" t="s">
        <v>310</v>
      </c>
    </row>
    <row r="61" spans="1:13" ht="14.1" customHeight="1">
      <c r="A61" s="60" t="s">
        <v>189</v>
      </c>
      <c r="B61" s="341"/>
      <c r="C61" s="341">
        <f>SUM(C62:C63)</f>
        <v>0</v>
      </c>
      <c r="D61" s="341">
        <f>SUM(D62:D63)</f>
        <v>0</v>
      </c>
      <c r="E61" s="341">
        <f>SUM(E62:E63)</f>
        <v>0</v>
      </c>
      <c r="F61" s="341">
        <f>SUM(F62:F63)</f>
        <v>0</v>
      </c>
      <c r="G61" s="342">
        <f>SUM(G62:G63)</f>
        <v>0</v>
      </c>
    </row>
    <row r="62" spans="1:13" ht="14.1" customHeight="1">
      <c r="A62" s="69" t="s">
        <v>206</v>
      </c>
      <c r="B62" s="328"/>
      <c r="C62" s="320"/>
      <c r="D62" s="320"/>
      <c r="E62" s="320"/>
      <c r="F62" s="320"/>
      <c r="G62" s="321"/>
    </row>
    <row r="63" spans="1:13" ht="14.1" customHeight="1">
      <c r="A63" s="69" t="s">
        <v>311</v>
      </c>
      <c r="B63" s="328"/>
      <c r="C63" s="320"/>
      <c r="D63" s="320"/>
      <c r="E63" s="320"/>
      <c r="F63" s="320"/>
      <c r="G63" s="321"/>
    </row>
    <row r="64" spans="1:13" ht="14.1" customHeight="1">
      <c r="A64" s="60" t="s">
        <v>190</v>
      </c>
      <c r="B64" s="341"/>
      <c r="C64" s="341">
        <f>SUM(C65:C66)</f>
        <v>46000</v>
      </c>
      <c r="D64" s="341">
        <f>SUM(D65:D66)</f>
        <v>0</v>
      </c>
      <c r="E64" s="341">
        <f>SUM(E65:E66)</f>
        <v>0</v>
      </c>
      <c r="F64" s="341">
        <f>SUM(F65:F66)</f>
        <v>0</v>
      </c>
      <c r="G64" s="342">
        <f>SUM(G65:G66)</f>
        <v>0</v>
      </c>
    </row>
    <row r="65" spans="1:8" ht="14.1" customHeight="1">
      <c r="A65" s="69" t="s">
        <v>206</v>
      </c>
      <c r="B65" s="328"/>
      <c r="C65" s="320"/>
      <c r="D65" s="320"/>
      <c r="E65" s="320"/>
      <c r="F65" s="320"/>
      <c r="G65" s="321"/>
    </row>
    <row r="66" spans="1:8" ht="14.1" customHeight="1">
      <c r="A66" s="69" t="s">
        <v>311</v>
      </c>
      <c r="B66" s="328"/>
      <c r="C66" s="320">
        <v>46000</v>
      </c>
      <c r="D66" s="320"/>
      <c r="E66" s="320"/>
      <c r="F66" s="320"/>
      <c r="G66" s="321"/>
    </row>
    <row r="67" spans="1:8" ht="14.1" customHeight="1">
      <c r="A67" s="60" t="s">
        <v>191</v>
      </c>
      <c r="B67" s="341"/>
      <c r="C67" s="341">
        <f>SUM(C68:C69)</f>
        <v>373530</v>
      </c>
      <c r="D67" s="341">
        <f>SUM(D68:D69)</f>
        <v>313250</v>
      </c>
      <c r="E67" s="341">
        <f>SUM(E68:E69)</f>
        <v>300000</v>
      </c>
      <c r="F67" s="341">
        <f>SUM(F68:F69)</f>
        <v>300000</v>
      </c>
      <c r="G67" s="342">
        <f>SUM(G68:G69)</f>
        <v>300000</v>
      </c>
      <c r="H67" s="1"/>
    </row>
    <row r="68" spans="1:8" ht="14.1" customHeight="1">
      <c r="A68" s="69" t="s">
        <v>206</v>
      </c>
      <c r="B68" s="328"/>
      <c r="C68" s="320">
        <f t="shared" ref="C68:G69" si="19">C113+C122+C125</f>
        <v>72822</v>
      </c>
      <c r="D68" s="320">
        <f t="shared" si="19"/>
        <v>10600</v>
      </c>
      <c r="E68" s="320">
        <f t="shared" si="19"/>
        <v>0</v>
      </c>
      <c r="F68" s="320">
        <f t="shared" si="19"/>
        <v>0</v>
      </c>
      <c r="G68" s="320">
        <f t="shared" si="19"/>
        <v>0</v>
      </c>
      <c r="H68" s="5" t="s">
        <v>429</v>
      </c>
    </row>
    <row r="69" spans="1:8" ht="14.1" customHeight="1">
      <c r="A69" s="69" t="s">
        <v>311</v>
      </c>
      <c r="B69" s="328"/>
      <c r="C69" s="320">
        <f>C114+C123+C126</f>
        <v>300708</v>
      </c>
      <c r="D69" s="320">
        <f t="shared" si="19"/>
        <v>302650</v>
      </c>
      <c r="E69" s="320">
        <f t="shared" si="19"/>
        <v>300000</v>
      </c>
      <c r="F69" s="320">
        <f t="shared" si="19"/>
        <v>300000</v>
      </c>
      <c r="G69" s="320">
        <f t="shared" si="19"/>
        <v>300000</v>
      </c>
    </row>
    <row r="70" spans="1:8" ht="14.1" customHeight="1">
      <c r="A70" s="60" t="s">
        <v>192</v>
      </c>
      <c r="B70" s="328"/>
      <c r="C70" s="341">
        <f>SUM(C71:C72)</f>
        <v>0</v>
      </c>
      <c r="D70" s="341">
        <f>SUM(D71:D72)</f>
        <v>0</v>
      </c>
      <c r="E70" s="341">
        <f>SUM(E71:E72)</f>
        <v>1300000</v>
      </c>
      <c r="F70" s="341">
        <f>SUM(F71:F72)</f>
        <v>0</v>
      </c>
      <c r="G70" s="342">
        <f>SUM(G71:G72)</f>
        <v>0</v>
      </c>
    </row>
    <row r="71" spans="1:8" ht="14.1" customHeight="1">
      <c r="A71" s="69" t="s">
        <v>206</v>
      </c>
      <c r="B71" s="328"/>
      <c r="C71" s="320">
        <f t="shared" ref="C71:G72" si="20">C131</f>
        <v>0</v>
      </c>
      <c r="D71" s="320">
        <f t="shared" si="20"/>
        <v>0</v>
      </c>
      <c r="E71" s="320">
        <f t="shared" si="20"/>
        <v>910000</v>
      </c>
      <c r="F71" s="320">
        <f t="shared" si="20"/>
        <v>0</v>
      </c>
      <c r="G71" s="320">
        <f t="shared" si="20"/>
        <v>0</v>
      </c>
    </row>
    <row r="72" spans="1:8">
      <c r="A72" s="69" t="s">
        <v>311</v>
      </c>
      <c r="B72" s="328"/>
      <c r="C72" s="320">
        <f t="shared" si="20"/>
        <v>0</v>
      </c>
      <c r="D72" s="320">
        <f t="shared" si="20"/>
        <v>0</v>
      </c>
      <c r="E72" s="320">
        <f t="shared" si="20"/>
        <v>390000</v>
      </c>
      <c r="F72" s="320">
        <f t="shared" si="20"/>
        <v>0</v>
      </c>
      <c r="G72" s="320">
        <f t="shared" si="20"/>
        <v>0</v>
      </c>
    </row>
    <row r="73" spans="1:8">
      <c r="A73" s="60" t="s">
        <v>193</v>
      </c>
      <c r="B73" s="328"/>
      <c r="C73" s="341">
        <f>SUM(C74:C75)</f>
        <v>0</v>
      </c>
      <c r="D73" s="341">
        <f>SUM(D74:D75)</f>
        <v>0</v>
      </c>
      <c r="E73" s="341">
        <f>SUM(E74:E75)</f>
        <v>0</v>
      </c>
      <c r="F73" s="341">
        <f>SUM(F74:F75)</f>
        <v>0</v>
      </c>
      <c r="G73" s="342">
        <f>SUM(G74:G75)</f>
        <v>0</v>
      </c>
    </row>
    <row r="74" spans="1:8">
      <c r="A74" s="69" t="s">
        <v>206</v>
      </c>
      <c r="B74" s="328"/>
      <c r="C74" s="320"/>
      <c r="D74" s="320"/>
      <c r="E74" s="320"/>
      <c r="F74" s="320"/>
      <c r="G74" s="320"/>
    </row>
    <row r="75" spans="1:8">
      <c r="A75" s="69" t="s">
        <v>311</v>
      </c>
      <c r="B75" s="328"/>
      <c r="C75" s="320"/>
      <c r="D75" s="320"/>
      <c r="E75" s="320"/>
      <c r="F75" s="320"/>
      <c r="G75" s="320"/>
    </row>
    <row r="76" spans="1:8">
      <c r="A76" s="60" t="s">
        <v>194</v>
      </c>
      <c r="B76" s="328"/>
      <c r="C76" s="341">
        <f>SUM(C77:C78)</f>
        <v>0</v>
      </c>
      <c r="D76" s="341">
        <f>SUM(D77:D78)</f>
        <v>0</v>
      </c>
      <c r="E76" s="341">
        <f>SUM(E77:E78)</f>
        <v>0</v>
      </c>
      <c r="F76" s="341">
        <f>SUM(F77:F78)</f>
        <v>0</v>
      </c>
      <c r="G76" s="342">
        <f>SUM(G77:G78)</f>
        <v>0</v>
      </c>
    </row>
    <row r="77" spans="1:8">
      <c r="A77" s="69" t="s">
        <v>206</v>
      </c>
      <c r="B77" s="328"/>
      <c r="C77" s="320"/>
      <c r="D77" s="320"/>
      <c r="E77" s="320"/>
      <c r="F77" s="320"/>
      <c r="G77" s="321"/>
    </row>
    <row r="78" spans="1:8">
      <c r="A78" s="69" t="s">
        <v>311</v>
      </c>
      <c r="B78" s="328"/>
      <c r="C78" s="320"/>
      <c r="D78" s="320"/>
      <c r="E78" s="320"/>
      <c r="F78" s="320"/>
      <c r="G78" s="321"/>
    </row>
    <row r="79" spans="1:8">
      <c r="A79" s="60" t="s">
        <v>195</v>
      </c>
      <c r="B79" s="328"/>
      <c r="C79" s="341">
        <f>SUM(C80:C81)</f>
        <v>498656</v>
      </c>
      <c r="D79" s="341">
        <f>SUM(D80:D81)</f>
        <v>0</v>
      </c>
      <c r="E79" s="341">
        <f>SUM(E80:E81)</f>
        <v>0</v>
      </c>
      <c r="F79" s="341">
        <f>SUM(F80:F81)</f>
        <v>714139</v>
      </c>
      <c r="G79" s="342">
        <f>SUM(G80:G81)</f>
        <v>0</v>
      </c>
    </row>
    <row r="80" spans="1:8">
      <c r="A80" s="69" t="s">
        <v>206</v>
      </c>
      <c r="B80" s="328"/>
      <c r="C80" s="320">
        <f>C98+C101+C104+C128</f>
        <v>173538</v>
      </c>
      <c r="D80" s="320">
        <f t="shared" ref="D80:G81" si="21">D98+D101+D104</f>
        <v>0</v>
      </c>
      <c r="E80" s="320">
        <f>E98+E101+E104+E134</f>
        <v>0</v>
      </c>
      <c r="F80" s="320">
        <f>F98+F101+F104+F134</f>
        <v>535604</v>
      </c>
      <c r="G80" s="320">
        <f t="shared" si="21"/>
        <v>0</v>
      </c>
    </row>
    <row r="81" spans="1:9">
      <c r="A81" s="69" t="s">
        <v>311</v>
      </c>
      <c r="B81" s="328"/>
      <c r="C81" s="320">
        <f>C99+C102+C105+C129</f>
        <v>325118</v>
      </c>
      <c r="D81" s="320">
        <f t="shared" si="21"/>
        <v>0</v>
      </c>
      <c r="E81" s="320">
        <f>E99+E102+E105+E135</f>
        <v>0</v>
      </c>
      <c r="F81" s="320">
        <f>F99+F102+F105+F135</f>
        <v>178535</v>
      </c>
      <c r="G81" s="320">
        <f t="shared" si="21"/>
        <v>0</v>
      </c>
    </row>
    <row r="82" spans="1:9">
      <c r="A82" s="60" t="s">
        <v>196</v>
      </c>
      <c r="B82" s="328"/>
      <c r="C82" s="341">
        <f>SUM(C83:C84)</f>
        <v>1699564</v>
      </c>
      <c r="D82" s="341">
        <f>SUM(D83:D84)</f>
        <v>3667037</v>
      </c>
      <c r="E82" s="341">
        <f>SUM(E83:E84)</f>
        <v>0</v>
      </c>
      <c r="F82" s="341">
        <f>SUM(F83:F84)</f>
        <v>0</v>
      </c>
      <c r="G82" s="342">
        <f>SUM(G83:G84)</f>
        <v>0</v>
      </c>
    </row>
    <row r="83" spans="1:9">
      <c r="A83" s="69" t="s">
        <v>206</v>
      </c>
      <c r="B83" s="328"/>
      <c r="C83" s="320">
        <f t="shared" ref="C83:G84" si="22">C95+C107+C110+C116</f>
        <v>600000</v>
      </c>
      <c r="D83" s="320">
        <f>D95+D107+D110+D116</f>
        <v>1311324</v>
      </c>
      <c r="E83" s="320">
        <f t="shared" si="22"/>
        <v>0</v>
      </c>
      <c r="F83" s="320">
        <f t="shared" si="22"/>
        <v>0</v>
      </c>
      <c r="G83" s="320">
        <f t="shared" si="22"/>
        <v>0</v>
      </c>
    </row>
    <row r="84" spans="1:9">
      <c r="A84" s="69" t="s">
        <v>311</v>
      </c>
      <c r="B84" s="328"/>
      <c r="C84" s="320">
        <f>C96+C108+C111+C117</f>
        <v>1099564</v>
      </c>
      <c r="D84" s="320">
        <f>D96+D108+D111+D117</f>
        <v>2355713</v>
      </c>
      <c r="E84" s="320">
        <f t="shared" si="22"/>
        <v>0</v>
      </c>
      <c r="F84" s="320">
        <f t="shared" si="22"/>
        <v>0</v>
      </c>
      <c r="G84" s="320">
        <f t="shared" si="22"/>
        <v>0</v>
      </c>
    </row>
    <row r="85" spans="1:9">
      <c r="A85" s="60" t="s">
        <v>197</v>
      </c>
      <c r="B85" s="341"/>
      <c r="C85" s="341">
        <f>SUM(C86:C87)</f>
        <v>0</v>
      </c>
      <c r="D85" s="341">
        <f>SUM(D86:D87)</f>
        <v>0</v>
      </c>
      <c r="E85" s="341">
        <f>SUM(E86:E87)</f>
        <v>0</v>
      </c>
      <c r="F85" s="341">
        <f>SUM(F86:F87)</f>
        <v>0</v>
      </c>
      <c r="G85" s="342">
        <f>SUM(G86:G87)</f>
        <v>0</v>
      </c>
    </row>
    <row r="86" spans="1:9">
      <c r="A86" s="69" t="s">
        <v>206</v>
      </c>
      <c r="B86" s="328"/>
      <c r="C86" s="320"/>
      <c r="D86" s="320"/>
      <c r="E86" s="320"/>
      <c r="F86" s="320"/>
      <c r="G86" s="321"/>
    </row>
    <row r="87" spans="1:9" s="5" customFormat="1">
      <c r="A87" s="69" t="s">
        <v>311</v>
      </c>
      <c r="B87" s="328"/>
      <c r="C87" s="320"/>
      <c r="D87" s="320"/>
      <c r="E87" s="320"/>
      <c r="F87" s="320"/>
      <c r="G87" s="321"/>
    </row>
    <row r="88" spans="1:9" s="5" customFormat="1">
      <c r="A88" s="117" t="s">
        <v>6</v>
      </c>
      <c r="B88" s="343"/>
      <c r="C88" s="343">
        <f>SUM(C89:C90)</f>
        <v>2617750</v>
      </c>
      <c r="D88" s="343">
        <f>SUM(D89:D90)</f>
        <v>3980287</v>
      </c>
      <c r="E88" s="343">
        <f>SUM(E89:E90)</f>
        <v>1600000</v>
      </c>
      <c r="F88" s="343">
        <f>SUM(F89:F90)</f>
        <v>1014139</v>
      </c>
      <c r="G88" s="344">
        <f>SUM(G89:G90)</f>
        <v>300000</v>
      </c>
    </row>
    <row r="89" spans="1:9">
      <c r="A89" s="69" t="s">
        <v>206</v>
      </c>
      <c r="B89" s="328"/>
      <c r="C89" s="328">
        <f>C59+C62+C65+C68+C71+C74+C77+C80+C83+C86</f>
        <v>846360</v>
      </c>
      <c r="D89" s="328">
        <f t="shared" ref="D89:G90" si="23">D59+D62+D65+D68+D71+D74+D77+D80+D83+D86</f>
        <v>1321924</v>
      </c>
      <c r="E89" s="328">
        <f>E59+E62+E65+E68+E71+E74+E77+E80+E83+E86</f>
        <v>910000</v>
      </c>
      <c r="F89" s="328">
        <f t="shared" si="23"/>
        <v>535604</v>
      </c>
      <c r="G89" s="353">
        <f t="shared" si="23"/>
        <v>0</v>
      </c>
    </row>
    <row r="90" spans="1:9" ht="13.5" thickBot="1">
      <c r="A90" s="396" t="s">
        <v>311</v>
      </c>
      <c r="B90" s="345"/>
      <c r="C90" s="397">
        <f>C60+C63+C66+C69+C72+C75+C78+C81+C84+C87</f>
        <v>1771390</v>
      </c>
      <c r="D90" s="397">
        <f t="shared" si="23"/>
        <v>2658363</v>
      </c>
      <c r="E90" s="397">
        <f>E60+E63+E66+E69+E72+E75+E78+E81+E84+E87</f>
        <v>690000</v>
      </c>
      <c r="F90" s="397">
        <f t="shared" si="23"/>
        <v>478535</v>
      </c>
      <c r="G90" s="398">
        <f t="shared" si="23"/>
        <v>300000</v>
      </c>
    </row>
    <row r="91" spans="1:9" ht="19.5" customHeight="1">
      <c r="A91" s="111" t="s">
        <v>427</v>
      </c>
      <c r="C91" s="375">
        <f>C23+C88</f>
        <v>0</v>
      </c>
      <c r="D91" s="375">
        <f>D23+D88</f>
        <v>0</v>
      </c>
      <c r="E91" s="375">
        <f>E23+E88</f>
        <v>0</v>
      </c>
      <c r="F91" s="375">
        <f>F23+F88</f>
        <v>0</v>
      </c>
      <c r="G91" s="375">
        <f>G23+G88</f>
        <v>0</v>
      </c>
      <c r="H91" s="5" t="s">
        <v>302</v>
      </c>
    </row>
    <row r="93" spans="1:9">
      <c r="A93" s="1" t="s">
        <v>428</v>
      </c>
      <c r="B93" s="305" t="s">
        <v>431</v>
      </c>
      <c r="C93" s="305"/>
      <c r="D93" s="305"/>
      <c r="E93" s="305"/>
      <c r="F93" s="305"/>
    </row>
    <row r="94" spans="1:9">
      <c r="A94" s="60" t="s">
        <v>488</v>
      </c>
      <c r="B94" s="395"/>
      <c r="C94" s="341">
        <f>SUM(C95:C96)</f>
        <v>1536648</v>
      </c>
      <c r="D94" s="341">
        <f>SUM(D95:D96)</f>
        <v>3442037</v>
      </c>
      <c r="E94" s="341">
        <f>SUM(E95:E96)</f>
        <v>0</v>
      </c>
      <c r="F94" s="341">
        <f>SUM(F95:F96)</f>
        <v>0</v>
      </c>
      <c r="G94" s="342">
        <f>SUM(G95:G96)</f>
        <v>0</v>
      </c>
      <c r="H94" s="425" t="s">
        <v>272</v>
      </c>
      <c r="I94" s="6"/>
    </row>
    <row r="95" spans="1:9">
      <c r="A95" s="69" t="s">
        <v>206</v>
      </c>
      <c r="B95" s="395"/>
      <c r="C95" s="320">
        <v>600000</v>
      </c>
      <c r="D95" s="408">
        <v>1311324</v>
      </c>
      <c r="E95" s="408"/>
      <c r="F95" s="408"/>
      <c r="G95" s="408"/>
      <c r="H95" s="425" t="s">
        <v>272</v>
      </c>
    </row>
    <row r="96" spans="1:9">
      <c r="A96" s="69" t="s">
        <v>311</v>
      </c>
      <c r="B96" s="395"/>
      <c r="C96" s="408">
        <v>936648</v>
      </c>
      <c r="D96" s="408">
        <v>2130713</v>
      </c>
      <c r="E96" s="408"/>
      <c r="F96" s="408"/>
      <c r="G96" s="408"/>
      <c r="H96" s="425" t="s">
        <v>272</v>
      </c>
    </row>
    <row r="97" spans="1:9">
      <c r="A97" s="60" t="s">
        <v>476</v>
      </c>
      <c r="B97" s="395"/>
      <c r="C97" s="341">
        <f>SUM(C98:C99)</f>
        <v>12500</v>
      </c>
      <c r="D97" s="341">
        <f>SUM(D98:D99)</f>
        <v>0</v>
      </c>
      <c r="E97" s="341">
        <f>SUM(E98:E99)</f>
        <v>0</v>
      </c>
      <c r="F97" s="341">
        <f>SUM(F98:F99)</f>
        <v>0</v>
      </c>
      <c r="G97" s="342">
        <f>SUM(G98:G99)</f>
        <v>0</v>
      </c>
      <c r="H97" s="425" t="s">
        <v>258</v>
      </c>
      <c r="I97" s="6"/>
    </row>
    <row r="98" spans="1:9">
      <c r="A98" s="69" t="s">
        <v>206</v>
      </c>
      <c r="B98" s="395"/>
      <c r="C98" s="408"/>
      <c r="D98" s="408"/>
      <c r="E98" s="408"/>
      <c r="F98" s="408"/>
      <c r="G98" s="408"/>
      <c r="H98" s="425" t="s">
        <v>258</v>
      </c>
    </row>
    <row r="99" spans="1:9">
      <c r="A99" s="69" t="s">
        <v>311</v>
      </c>
      <c r="B99" s="395"/>
      <c r="C99" s="408">
        <v>12500</v>
      </c>
      <c r="D99" s="408"/>
      <c r="E99" s="408"/>
      <c r="F99" s="408"/>
      <c r="G99" s="408"/>
      <c r="H99" s="425" t="s">
        <v>258</v>
      </c>
    </row>
    <row r="100" spans="1:9">
      <c r="A100" s="60" t="s">
        <v>477</v>
      </c>
      <c r="B100" s="395"/>
      <c r="C100" s="341">
        <f>SUM(C101:C102)</f>
        <v>63794</v>
      </c>
      <c r="D100" s="341">
        <f>SUM(D101:D102)</f>
        <v>0</v>
      </c>
      <c r="E100" s="341">
        <f>SUM(E101:E102)</f>
        <v>0</v>
      </c>
      <c r="F100" s="341">
        <f>SUM(F101:F102)</f>
        <v>0</v>
      </c>
      <c r="G100" s="342">
        <f>SUM(G101:G102)</f>
        <v>0</v>
      </c>
      <c r="H100" s="425" t="s">
        <v>258</v>
      </c>
    </row>
    <row r="101" spans="1:9">
      <c r="A101" s="69" t="s">
        <v>206</v>
      </c>
      <c r="B101" s="395"/>
      <c r="C101" s="408">
        <v>51035</v>
      </c>
      <c r="D101" s="408"/>
      <c r="E101" s="408"/>
      <c r="F101" s="408"/>
      <c r="G101" s="408"/>
      <c r="H101" t="s">
        <v>258</v>
      </c>
    </row>
    <row r="102" spans="1:9">
      <c r="A102" s="69" t="s">
        <v>311</v>
      </c>
      <c r="B102" s="395"/>
      <c r="C102" s="408">
        <v>12759</v>
      </c>
      <c r="D102" s="408"/>
      <c r="E102" s="408"/>
      <c r="F102" s="408"/>
      <c r="G102" s="408"/>
      <c r="H102" t="s">
        <v>258</v>
      </c>
    </row>
    <row r="103" spans="1:9">
      <c r="A103" s="60" t="s">
        <v>478</v>
      </c>
      <c r="B103" s="395"/>
      <c r="C103" s="341">
        <f>SUM(C104:C105)</f>
        <v>399135</v>
      </c>
      <c r="D103" s="341">
        <f>SUM(D104:D105)</f>
        <v>0</v>
      </c>
      <c r="E103" s="341">
        <f>SUM(E104:E105)</f>
        <v>0</v>
      </c>
      <c r="F103" s="341">
        <f>SUM(F104:F105)</f>
        <v>0</v>
      </c>
      <c r="G103" s="342">
        <f>SUM(G104:G105)</f>
        <v>0</v>
      </c>
      <c r="H103" s="425" t="s">
        <v>258</v>
      </c>
    </row>
    <row r="104" spans="1:9">
      <c r="A104" s="69" t="s">
        <v>206</v>
      </c>
      <c r="B104" s="395"/>
      <c r="C104" s="320">
        <v>110416</v>
      </c>
      <c r="D104" s="408"/>
      <c r="E104" s="408"/>
      <c r="F104" s="408"/>
      <c r="G104" s="408"/>
      <c r="H104" t="s">
        <v>258</v>
      </c>
    </row>
    <row r="105" spans="1:9">
      <c r="A105" s="69" t="s">
        <v>311</v>
      </c>
      <c r="B105" s="395"/>
      <c r="C105" s="408">
        <v>288719</v>
      </c>
      <c r="D105" s="408"/>
      <c r="E105" s="408"/>
      <c r="F105" s="408"/>
      <c r="G105" s="408"/>
      <c r="H105" t="s">
        <v>258</v>
      </c>
    </row>
    <row r="106" spans="1:9">
      <c r="A106" s="60" t="s">
        <v>479</v>
      </c>
      <c r="B106" s="395"/>
      <c r="C106" s="341">
        <f>SUM(C107:C108)</f>
        <v>17416</v>
      </c>
      <c r="D106" s="341">
        <f>SUM(D107:D108)</f>
        <v>225000</v>
      </c>
      <c r="E106" s="341">
        <f>SUM(E107:E108)</f>
        <v>0</v>
      </c>
      <c r="F106" s="341">
        <f>SUM(F107:F108)</f>
        <v>0</v>
      </c>
      <c r="G106" s="342">
        <f>SUM(G107:G108)</f>
        <v>0</v>
      </c>
      <c r="H106" s="425" t="s">
        <v>272</v>
      </c>
    </row>
    <row r="107" spans="1:9">
      <c r="A107" s="69" t="s">
        <v>206</v>
      </c>
      <c r="B107" s="395"/>
      <c r="C107" s="408"/>
      <c r="D107" s="408"/>
      <c r="E107" s="408"/>
      <c r="F107" s="408"/>
      <c r="G107" s="408"/>
      <c r="H107" t="s">
        <v>272</v>
      </c>
    </row>
    <row r="108" spans="1:9">
      <c r="A108" s="69" t="s">
        <v>311</v>
      </c>
      <c r="B108" s="395"/>
      <c r="C108" s="408">
        <v>17416</v>
      </c>
      <c r="D108" s="408">
        <v>225000</v>
      </c>
      <c r="E108" s="408"/>
      <c r="F108" s="408"/>
      <c r="G108" s="408"/>
      <c r="H108" t="s">
        <v>272</v>
      </c>
    </row>
    <row r="109" spans="1:9">
      <c r="A109" s="60" t="s">
        <v>480</v>
      </c>
      <c r="B109" s="395"/>
      <c r="C109" s="341">
        <f>SUM(C110:C111)</f>
        <v>15500</v>
      </c>
      <c r="D109" s="341">
        <f>SUM(D110:D111)</f>
        <v>0</v>
      </c>
      <c r="E109" s="341">
        <f>SUM(E110:E111)</f>
        <v>0</v>
      </c>
      <c r="F109" s="341">
        <f>SUM(F110:F111)</f>
        <v>0</v>
      </c>
      <c r="G109" s="342">
        <f>SUM(G110:G111)</f>
        <v>0</v>
      </c>
      <c r="H109" s="425" t="s">
        <v>272</v>
      </c>
    </row>
    <row r="110" spans="1:9">
      <c r="A110" s="69" t="s">
        <v>206</v>
      </c>
      <c r="B110" s="395"/>
      <c r="C110" s="408"/>
      <c r="D110" s="408"/>
      <c r="E110" s="408"/>
      <c r="F110" s="408"/>
      <c r="G110" s="408"/>
      <c r="H110" t="s">
        <v>272</v>
      </c>
    </row>
    <row r="111" spans="1:9">
      <c r="A111" s="69" t="s">
        <v>311</v>
      </c>
      <c r="B111" s="395"/>
      <c r="C111" s="408">
        <v>15500</v>
      </c>
      <c r="D111" s="408"/>
      <c r="E111" s="408"/>
      <c r="F111" s="408"/>
      <c r="G111" s="408"/>
      <c r="H111" t="s">
        <v>272</v>
      </c>
    </row>
    <row r="112" spans="1:9">
      <c r="A112" s="60" t="s">
        <v>481</v>
      </c>
      <c r="B112" s="395"/>
      <c r="C112" s="341">
        <f>SUM(C113:C114)</f>
        <v>269000</v>
      </c>
      <c r="D112" s="341">
        <f>SUM(D113:D114)</f>
        <v>300000</v>
      </c>
      <c r="E112" s="341">
        <f>SUM(E114:E114)</f>
        <v>300000</v>
      </c>
      <c r="F112" s="341">
        <f>SUM(F113:F114)</f>
        <v>300000</v>
      </c>
      <c r="G112" s="342">
        <f>SUM(G114:G114)</f>
        <v>300000</v>
      </c>
      <c r="H112" s="425" t="s">
        <v>225</v>
      </c>
    </row>
    <row r="113" spans="1:8">
      <c r="A113" s="69" t="s">
        <v>206</v>
      </c>
      <c r="B113" s="395"/>
      <c r="C113" s="408"/>
      <c r="D113" s="408"/>
      <c r="F113" s="408"/>
      <c r="H113" s="425" t="s">
        <v>225</v>
      </c>
    </row>
    <row r="114" spans="1:8">
      <c r="A114" s="69" t="s">
        <v>311</v>
      </c>
      <c r="B114" s="395"/>
      <c r="C114" s="408">
        <v>269000</v>
      </c>
      <c r="D114" s="408">
        <v>300000</v>
      </c>
      <c r="E114" s="408">
        <v>300000</v>
      </c>
      <c r="F114" s="408">
        <v>300000</v>
      </c>
      <c r="G114" s="408">
        <v>300000</v>
      </c>
      <c r="H114" s="425" t="s">
        <v>225</v>
      </c>
    </row>
    <row r="115" spans="1:8">
      <c r="A115" s="60" t="s">
        <v>482</v>
      </c>
      <c r="B115" s="395"/>
      <c r="C115" s="341">
        <f>SUM(C116:C117)</f>
        <v>130000</v>
      </c>
      <c r="D115" s="341">
        <f>SUM(D116:D117)</f>
        <v>0</v>
      </c>
      <c r="E115" s="341">
        <f>SUM(E116:E117)</f>
        <v>0</v>
      </c>
      <c r="F115" s="341">
        <f>SUM(F116:F117)</f>
        <v>0</v>
      </c>
      <c r="G115" s="342">
        <f>SUM(G116:G117)</f>
        <v>0</v>
      </c>
      <c r="H115" s="425" t="s">
        <v>272</v>
      </c>
    </row>
    <row r="116" spans="1:8">
      <c r="A116" s="69" t="s">
        <v>206</v>
      </c>
      <c r="B116" s="395"/>
      <c r="C116" s="408"/>
      <c r="D116" s="408"/>
      <c r="E116" s="408"/>
      <c r="F116" s="408"/>
      <c r="G116" s="408"/>
      <c r="H116" t="s">
        <v>272</v>
      </c>
    </row>
    <row r="117" spans="1:8">
      <c r="A117" s="69" t="s">
        <v>311</v>
      </c>
      <c r="B117" s="395"/>
      <c r="C117" s="408">
        <v>130000</v>
      </c>
      <c r="D117" s="408"/>
      <c r="E117" s="408"/>
      <c r="F117" s="408"/>
      <c r="G117" s="408"/>
      <c r="H117" t="s">
        <v>272</v>
      </c>
    </row>
    <row r="118" spans="1:8">
      <c r="A118" s="60" t="s">
        <v>127</v>
      </c>
      <c r="B118" s="395"/>
      <c r="C118" s="341">
        <f>SUM(C119:C120)</f>
        <v>46000</v>
      </c>
      <c r="D118" s="341">
        <f>SUM(D119:D120)</f>
        <v>0</v>
      </c>
      <c r="E118" s="341">
        <f>SUM(E119:E120)</f>
        <v>0</v>
      </c>
      <c r="F118" s="341">
        <f>SUM(F119:F120)</f>
        <v>0</v>
      </c>
      <c r="G118" s="342">
        <f>SUM(G119:G120)</f>
        <v>0</v>
      </c>
      <c r="H118" s="425" t="s">
        <v>222</v>
      </c>
    </row>
    <row r="119" spans="1:8">
      <c r="A119" s="69" t="s">
        <v>206</v>
      </c>
      <c r="B119" s="395"/>
      <c r="C119" s="408"/>
      <c r="D119" s="408"/>
      <c r="E119" s="408"/>
      <c r="F119" s="408"/>
      <c r="G119" s="408"/>
      <c r="H119" s="425" t="s">
        <v>222</v>
      </c>
    </row>
    <row r="120" spans="1:8">
      <c r="A120" s="69" t="s">
        <v>311</v>
      </c>
      <c r="B120" s="395"/>
      <c r="C120" s="408">
        <v>46000</v>
      </c>
      <c r="D120" s="408"/>
      <c r="E120" s="408"/>
      <c r="F120" s="408"/>
      <c r="G120" s="408"/>
      <c r="H120" s="425" t="s">
        <v>222</v>
      </c>
    </row>
    <row r="121" spans="1:8">
      <c r="A121" s="60" t="s">
        <v>483</v>
      </c>
      <c r="B121" s="395"/>
      <c r="C121" s="341">
        <f>SUM(C122:C123)</f>
        <v>95322</v>
      </c>
      <c r="D121" s="341">
        <f>SUM(D122:D123)</f>
        <v>13250</v>
      </c>
      <c r="E121" s="341">
        <f>SUM(E122:E123)</f>
        <v>0</v>
      </c>
      <c r="F121" s="341">
        <f>SUM(F122:F123)</f>
        <v>0</v>
      </c>
      <c r="G121" s="342">
        <f>SUM(G122:G123)</f>
        <v>0</v>
      </c>
      <c r="H121" s="425" t="s">
        <v>225</v>
      </c>
    </row>
    <row r="122" spans="1:8">
      <c r="A122" s="69" t="s">
        <v>206</v>
      </c>
      <c r="B122" s="395"/>
      <c r="C122" s="408">
        <v>72822</v>
      </c>
      <c r="D122" s="408">
        <v>10600</v>
      </c>
      <c r="E122" s="408"/>
      <c r="F122" s="408"/>
      <c r="G122" s="408"/>
      <c r="H122" s="425" t="s">
        <v>225</v>
      </c>
    </row>
    <row r="123" spans="1:8">
      <c r="A123" s="69" t="s">
        <v>311</v>
      </c>
      <c r="B123" s="395"/>
      <c r="C123" s="408">
        <v>22500</v>
      </c>
      <c r="D123" s="408">
        <v>2650</v>
      </c>
      <c r="E123" s="408"/>
      <c r="F123" s="408"/>
      <c r="G123" s="408"/>
      <c r="H123" s="425" t="s">
        <v>225</v>
      </c>
    </row>
    <row r="124" spans="1:8">
      <c r="A124" s="60" t="s">
        <v>484</v>
      </c>
      <c r="B124" s="395"/>
      <c r="C124" s="341">
        <f>SUM(C125:C126)</f>
        <v>9208</v>
      </c>
      <c r="D124" s="341">
        <f>SUM(D125:D126)</f>
        <v>0</v>
      </c>
      <c r="E124" s="341">
        <f>SUM(E125:E126)</f>
        <v>0</v>
      </c>
      <c r="F124" s="341">
        <f>SUM(F125:F126)</f>
        <v>0</v>
      </c>
      <c r="G124" s="342">
        <f>SUM(G125:G126)</f>
        <v>0</v>
      </c>
      <c r="H124" s="425" t="s">
        <v>225</v>
      </c>
    </row>
    <row r="125" spans="1:8">
      <c r="A125" s="69" t="s">
        <v>206</v>
      </c>
      <c r="B125" s="395"/>
      <c r="C125" s="408"/>
      <c r="D125" s="408"/>
      <c r="E125" s="408"/>
      <c r="F125" s="408"/>
      <c r="G125" s="408"/>
      <c r="H125" s="425" t="s">
        <v>225</v>
      </c>
    </row>
    <row r="126" spans="1:8">
      <c r="A126" s="69" t="s">
        <v>311</v>
      </c>
      <c r="B126" s="395"/>
      <c r="C126" s="408">
        <v>9208</v>
      </c>
      <c r="D126" s="408"/>
      <c r="E126" s="408"/>
      <c r="F126" s="408"/>
      <c r="G126" s="408"/>
      <c r="H126" s="425" t="s">
        <v>225</v>
      </c>
    </row>
    <row r="127" spans="1:8">
      <c r="A127" s="60" t="s">
        <v>493</v>
      </c>
      <c r="B127" s="395"/>
      <c r="C127" s="464">
        <f>SUM(C128:C129)</f>
        <v>23227</v>
      </c>
      <c r="D127" s="464">
        <f>SUM(D128:D129)</f>
        <v>0</v>
      </c>
      <c r="E127" s="464">
        <f>SUM(E128:E129)</f>
        <v>0</v>
      </c>
      <c r="F127" s="464">
        <f>SUM(F128:F129)</f>
        <v>0</v>
      </c>
      <c r="G127" s="464">
        <f>SUM(G128:G129)</f>
        <v>0</v>
      </c>
      <c r="H127" s="425" t="s">
        <v>258</v>
      </c>
    </row>
    <row r="128" spans="1:8">
      <c r="A128" s="69" t="s">
        <v>206</v>
      </c>
      <c r="B128" s="395"/>
      <c r="C128" s="408">
        <v>12087</v>
      </c>
      <c r="D128" s="408"/>
      <c r="E128" s="408"/>
      <c r="F128" s="408"/>
      <c r="G128" s="408"/>
      <c r="H128" s="425" t="s">
        <v>258</v>
      </c>
    </row>
    <row r="129" spans="1:8">
      <c r="A129" s="69" t="s">
        <v>311</v>
      </c>
      <c r="B129" s="395"/>
      <c r="C129" s="408">
        <v>11140</v>
      </c>
      <c r="D129" s="408"/>
      <c r="E129" s="408"/>
      <c r="F129" s="408"/>
      <c r="G129" s="408"/>
      <c r="H129" s="425" t="s">
        <v>258</v>
      </c>
    </row>
    <row r="130" spans="1:8">
      <c r="A130" s="60" t="s">
        <v>489</v>
      </c>
      <c r="B130" s="395"/>
      <c r="C130" s="341">
        <f>SUM(C131:C132)</f>
        <v>0</v>
      </c>
      <c r="D130" s="341">
        <f>SUM(D131:D132)</f>
        <v>0</v>
      </c>
      <c r="E130" s="341">
        <f>SUM(E131:E132)</f>
        <v>1300000</v>
      </c>
      <c r="F130" s="341">
        <f>SUM(F131:F132)</f>
        <v>0</v>
      </c>
      <c r="G130" s="341">
        <f>SUM(G131:G132)</f>
        <v>0</v>
      </c>
      <c r="H130" s="425" t="s">
        <v>241</v>
      </c>
    </row>
    <row r="131" spans="1:8">
      <c r="A131" s="69" t="s">
        <v>206</v>
      </c>
      <c r="B131" s="395"/>
      <c r="C131" s="408"/>
      <c r="D131" s="408"/>
      <c r="E131" s="338">
        <v>910000</v>
      </c>
      <c r="F131" s="338"/>
      <c r="G131" s="338"/>
      <c r="H131" s="425" t="s">
        <v>241</v>
      </c>
    </row>
    <row r="132" spans="1:8">
      <c r="A132" s="69" t="s">
        <v>311</v>
      </c>
      <c r="B132" s="395"/>
      <c r="C132" s="408"/>
      <c r="D132" s="408"/>
      <c r="E132" s="338">
        <v>390000</v>
      </c>
      <c r="F132" s="338"/>
      <c r="G132" s="338"/>
      <c r="H132" s="425" t="s">
        <v>241</v>
      </c>
    </row>
    <row r="133" spans="1:8">
      <c r="A133" s="452" t="s">
        <v>492</v>
      </c>
      <c r="B133" s="395"/>
      <c r="C133" s="455">
        <f>SUM(C134:C135)</f>
        <v>0</v>
      </c>
      <c r="D133" s="455">
        <f>SUM(D134:D135)</f>
        <v>0</v>
      </c>
      <c r="E133" s="395">
        <f>SUM(E134:E135)</f>
        <v>0</v>
      </c>
      <c r="F133" s="395">
        <f>SUM(F134:F135)</f>
        <v>714139</v>
      </c>
      <c r="G133" s="395">
        <f>SUM(G134:G135)</f>
        <v>0</v>
      </c>
      <c r="H133" s="454" t="s">
        <v>258</v>
      </c>
    </row>
    <row r="134" spans="1:8">
      <c r="A134" s="453" t="s">
        <v>206</v>
      </c>
      <c r="B134" s="395"/>
      <c r="C134" s="408"/>
      <c r="D134" s="408"/>
      <c r="E134" s="338"/>
      <c r="F134" s="338">
        <v>535604</v>
      </c>
      <c r="G134" s="338"/>
      <c r="H134" s="454" t="s">
        <v>258</v>
      </c>
    </row>
    <row r="135" spans="1:8">
      <c r="A135" s="453" t="s">
        <v>311</v>
      </c>
      <c r="B135" s="395"/>
      <c r="C135" s="408"/>
      <c r="D135" s="408"/>
      <c r="E135" s="338"/>
      <c r="F135" s="338">
        <v>178535</v>
      </c>
      <c r="G135" s="338"/>
      <c r="H135" s="454" t="s">
        <v>258</v>
      </c>
    </row>
    <row r="136" spans="1:8">
      <c r="A136" s="424" t="s">
        <v>485</v>
      </c>
      <c r="C136" s="6">
        <f>SUM(C95+C98+C101+C104+C107+C110+C113+C116+C119+C122+C125+C131+C128)</f>
        <v>846360</v>
      </c>
      <c r="D136" s="6">
        <f>SUM(D95+D98+D101+D104+D107+D110+D113+D116+D119+D122+D125+D131)</f>
        <v>1321924</v>
      </c>
      <c r="E136" s="6">
        <f>SUM(E95+E98+E101+E104+E107+E110+E113+E116+E119+E122+E125+E131+E134)</f>
        <v>910000</v>
      </c>
      <c r="F136" s="6">
        <f>SUM(F95+F98+F101+F104+F107+F110+F113+F116+F119+F122+F125+F131+F134)</f>
        <v>535604</v>
      </c>
      <c r="G136" s="6">
        <f>SUM(G95+G98+G101+G104+G107+G110+G113+G116+G119+G122+G125+G131)</f>
        <v>0</v>
      </c>
    </row>
    <row r="137" spans="1:8">
      <c r="A137" s="424" t="s">
        <v>486</v>
      </c>
      <c r="C137" s="6">
        <f>SUM(C96+C99+C102+C105+C108+C111+C114+C117+C120+C123+C126+C132+C129)</f>
        <v>1771390</v>
      </c>
      <c r="D137" s="6">
        <f>SUM(D96+D99+D102+D105+D108+D111+D114+D117+D120+D123+D126+D132)</f>
        <v>2658363</v>
      </c>
      <c r="E137" s="6">
        <f>SUM(E96+E99+E102+E105+E108+E111+E114+E117+E120+E123+E126+E132+E135)</f>
        <v>690000</v>
      </c>
      <c r="F137" s="6">
        <f>SUM(F96+F99+F102+F105+F108+F111+F114+F117+F120+F123+F126+F132+F135)</f>
        <v>478535</v>
      </c>
      <c r="G137" s="6">
        <f>SUM(G96+G99+G102+G105+G108+G111+G114+G117+G120+G123+G126+G132)</f>
        <v>300000</v>
      </c>
    </row>
    <row r="138" spans="1:8">
      <c r="A138" s="424" t="s">
        <v>487</v>
      </c>
      <c r="C138" s="6">
        <f>C136+C137</f>
        <v>2617750</v>
      </c>
      <c r="D138" s="6">
        <f>D136+D137</f>
        <v>3980287</v>
      </c>
      <c r="E138" s="6">
        <f>E136+E137</f>
        <v>1600000</v>
      </c>
      <c r="F138" s="6">
        <f>F136+F137</f>
        <v>1014139</v>
      </c>
      <c r="G138" s="6">
        <f>G136+G137</f>
        <v>300000</v>
      </c>
    </row>
    <row r="139" spans="1:8">
      <c r="C139" s="6"/>
      <c r="D139" s="6"/>
      <c r="E139" s="6"/>
      <c r="F139" s="6"/>
      <c r="G139" s="6"/>
    </row>
    <row r="140" spans="1:8">
      <c r="C140" s="6"/>
      <c r="D140" s="6"/>
      <c r="E140" s="6"/>
      <c r="F140" s="6"/>
      <c r="G140" s="6"/>
    </row>
    <row r="141" spans="1:8">
      <c r="C141" s="6"/>
      <c r="D141" s="6"/>
      <c r="E141" s="6"/>
      <c r="F141" s="6"/>
      <c r="G141" s="6"/>
    </row>
    <row r="142" spans="1:8">
      <c r="C142" s="6"/>
      <c r="D142" s="6"/>
      <c r="E142" s="6"/>
      <c r="F142" s="6"/>
      <c r="G142" s="6"/>
    </row>
    <row r="143" spans="1:8">
      <c r="C143" s="6"/>
      <c r="D143" s="6"/>
      <c r="E143" s="6"/>
      <c r="F143" s="6"/>
      <c r="G143" s="6"/>
    </row>
    <row r="144" spans="1:8">
      <c r="C144" s="6"/>
      <c r="D144" s="6"/>
      <c r="E144" s="6"/>
      <c r="F144" s="6"/>
      <c r="G144" s="6"/>
    </row>
    <row r="145" spans="3:7">
      <c r="C145" s="6"/>
      <c r="D145" s="6"/>
      <c r="E145" s="6"/>
      <c r="F145" s="6"/>
      <c r="G145" s="6"/>
    </row>
    <row r="146" spans="3:7">
      <c r="C146" s="6"/>
      <c r="D146" s="6"/>
      <c r="E146" s="6"/>
      <c r="F146" s="6"/>
      <c r="G146" s="6"/>
    </row>
    <row r="147" spans="3:7">
      <c r="C147" s="6"/>
      <c r="D147" s="6"/>
      <c r="E147" s="6"/>
      <c r="F147" s="6"/>
      <c r="G147" s="6"/>
    </row>
    <row r="148" spans="3:7">
      <c r="C148" s="6"/>
      <c r="D148" s="6"/>
      <c r="E148" s="6"/>
      <c r="F148" s="6"/>
      <c r="G148" s="6"/>
    </row>
    <row r="149" spans="3:7">
      <c r="C149" s="6"/>
      <c r="D149" s="6"/>
      <c r="E149" s="6"/>
      <c r="F149" s="6"/>
      <c r="G149" s="6"/>
    </row>
    <row r="150" spans="3:7">
      <c r="C150" s="6"/>
      <c r="D150" s="6"/>
      <c r="E150" s="6"/>
      <c r="F150" s="6"/>
      <c r="G150" s="6"/>
    </row>
    <row r="151" spans="3:7">
      <c r="C151" s="6"/>
      <c r="D151" s="6"/>
      <c r="E151" s="6"/>
      <c r="F151" s="6"/>
      <c r="G151" s="6"/>
    </row>
    <row r="152" spans="3:7">
      <c r="C152" s="6"/>
      <c r="D152" s="6"/>
      <c r="E152" s="6"/>
      <c r="F152" s="6"/>
      <c r="G152" s="6"/>
    </row>
    <row r="153" spans="3:7">
      <c r="C153" s="6"/>
      <c r="D153" s="6"/>
      <c r="E153" s="6"/>
      <c r="F153" s="6"/>
      <c r="G153" s="6"/>
    </row>
  </sheetData>
  <autoFilter ref="A93:U138" xr:uid="{371DA019-2A8A-41F3-843C-15E8D6FBB9DE}"/>
  <mergeCells count="1">
    <mergeCell ref="H57:M57"/>
  </mergeCells>
  <phoneticPr fontId="7" type="noConversion"/>
  <conditionalFormatting sqref="B49:G49">
    <cfRule type="cellIs" dxfId="2" priority="4" stopIfTrue="1" operator="lessThan">
      <formula>0</formula>
    </cfRule>
  </conditionalFormatting>
  <conditionalFormatting sqref="C20:G20">
    <cfRule type="cellIs" dxfId="1" priority="1" stopIfTrue="1" operator="lessThan">
      <formula>0</formula>
    </cfRule>
  </conditionalFormatting>
  <pageMargins left="0.74803149606299213" right="0.35433070866141736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477E7-C0D7-4AE0-AC92-7372CAE8E4F8}">
  <sheetPr codeName="Sheet5"/>
  <dimension ref="A1:P117"/>
  <sheetViews>
    <sheetView zoomScale="110" workbookViewId="0">
      <pane xSplit="1" ySplit="1" topLeftCell="B35" activePane="bottomRight" state="frozen"/>
      <selection pane="topRight" activeCell="B1" sqref="B1"/>
      <selection pane="bottomLeft" activeCell="A4" sqref="A4"/>
      <selection pane="bottomRight" activeCell="A65" sqref="A65"/>
    </sheetView>
  </sheetViews>
  <sheetFormatPr defaultRowHeight="12.75"/>
  <cols>
    <col min="1" max="1" width="32.140625" customWidth="1"/>
    <col min="2" max="2" width="10.28515625" customWidth="1"/>
    <col min="3" max="3" width="11.5703125" customWidth="1"/>
    <col min="4" max="4" width="11.28515625" customWidth="1"/>
    <col min="5" max="5" width="11" customWidth="1"/>
    <col min="6" max="6" width="10.42578125" customWidth="1"/>
    <col min="7" max="7" width="10.140625" customWidth="1"/>
    <col min="8" max="8" width="41.28515625" customWidth="1"/>
    <col min="9" max="10" width="12.5703125" style="6" customWidth="1"/>
    <col min="11" max="12" width="8.7109375" customWidth="1"/>
    <col min="13" max="16" width="9.28515625" bestFit="1" customWidth="1"/>
  </cols>
  <sheetData>
    <row r="1" spans="1:12" ht="51.75" thickBot="1">
      <c r="A1" s="2" t="s">
        <v>344</v>
      </c>
      <c r="B1" s="306" t="s">
        <v>420</v>
      </c>
      <c r="C1" s="306" t="s">
        <v>421</v>
      </c>
      <c r="D1" s="306" t="s">
        <v>380</v>
      </c>
      <c r="E1" s="306" t="s">
        <v>407</v>
      </c>
      <c r="F1" s="306" t="s">
        <v>417</v>
      </c>
      <c r="G1" s="306" t="s">
        <v>422</v>
      </c>
      <c r="H1" s="115" t="s">
        <v>295</v>
      </c>
      <c r="I1" s="308" t="s">
        <v>419</v>
      </c>
      <c r="J1" s="308" t="s">
        <v>423</v>
      </c>
      <c r="K1" s="355" t="s">
        <v>367</v>
      </c>
      <c r="L1" s="355" t="s">
        <v>367</v>
      </c>
    </row>
    <row r="2" spans="1:12">
      <c r="A2" s="60" t="s">
        <v>188</v>
      </c>
      <c r="B2" s="24">
        <f t="shared" ref="B2:G2" si="0">B3+B6</f>
        <v>0</v>
      </c>
      <c r="C2" s="24">
        <f t="shared" si="0"/>
        <v>0</v>
      </c>
      <c r="D2" s="24">
        <f t="shared" si="0"/>
        <v>0</v>
      </c>
      <c r="E2" s="24">
        <f t="shared" si="0"/>
        <v>0</v>
      </c>
      <c r="F2" s="24">
        <f t="shared" si="0"/>
        <v>0</v>
      </c>
      <c r="G2" s="25">
        <f t="shared" si="0"/>
        <v>0</v>
      </c>
      <c r="I2" s="6">
        <f>Eelarvearuanne!H56</f>
        <v>0</v>
      </c>
      <c r="J2" s="6">
        <f>Eelarvearuanne!D56</f>
        <v>0</v>
      </c>
      <c r="K2" s="6">
        <f>B2-I2</f>
        <v>0</v>
      </c>
      <c r="L2" s="6">
        <f>C2-J2</f>
        <v>0</v>
      </c>
    </row>
    <row r="3" spans="1:12">
      <c r="A3" s="58" t="s">
        <v>175</v>
      </c>
      <c r="B3" s="35">
        <f t="shared" ref="B3:G3" si="1">B4+B5</f>
        <v>0</v>
      </c>
      <c r="C3" s="35">
        <f t="shared" si="1"/>
        <v>0</v>
      </c>
      <c r="D3" s="35">
        <f t="shared" si="1"/>
        <v>0</v>
      </c>
      <c r="E3" s="35">
        <f t="shared" si="1"/>
        <v>0</v>
      </c>
      <c r="F3" s="35">
        <f t="shared" si="1"/>
        <v>0</v>
      </c>
      <c r="G3" s="36">
        <f t="shared" si="1"/>
        <v>0</v>
      </c>
    </row>
    <row r="4" spans="1:12">
      <c r="A4" s="58" t="s">
        <v>180</v>
      </c>
      <c r="B4" s="47"/>
      <c r="C4" s="47"/>
      <c r="D4" s="47"/>
      <c r="E4" s="47"/>
      <c r="F4" s="47"/>
      <c r="G4" s="59"/>
      <c r="H4" s="1" t="s">
        <v>357</v>
      </c>
      <c r="I4" s="309"/>
      <c r="J4" s="309"/>
    </row>
    <row r="5" spans="1:12">
      <c r="A5" s="58" t="s">
        <v>181</v>
      </c>
      <c r="B5" s="47"/>
      <c r="C5" s="47"/>
      <c r="D5" s="47"/>
      <c r="E5" s="47"/>
      <c r="F5" s="47"/>
      <c r="G5" s="59"/>
      <c r="H5" t="s">
        <v>303</v>
      </c>
      <c r="L5" s="354"/>
    </row>
    <row r="6" spans="1:12">
      <c r="A6" s="58" t="s">
        <v>176</v>
      </c>
      <c r="B6" s="35">
        <f t="shared" ref="B6:G6" si="2">B7+B8</f>
        <v>0</v>
      </c>
      <c r="C6" s="35">
        <f t="shared" si="2"/>
        <v>0</v>
      </c>
      <c r="D6" s="35">
        <f t="shared" si="2"/>
        <v>0</v>
      </c>
      <c r="E6" s="35">
        <f t="shared" si="2"/>
        <v>0</v>
      </c>
      <c r="F6" s="35">
        <f t="shared" si="2"/>
        <v>0</v>
      </c>
      <c r="G6" s="36">
        <f t="shared" si="2"/>
        <v>0</v>
      </c>
    </row>
    <row r="7" spans="1:12">
      <c r="A7" s="58" t="s">
        <v>180</v>
      </c>
      <c r="B7" s="47"/>
      <c r="C7" s="47"/>
      <c r="D7" s="47"/>
      <c r="E7" s="47"/>
      <c r="F7" s="47"/>
      <c r="G7" s="59"/>
    </row>
    <row r="8" spans="1:12">
      <c r="A8" s="58" t="s">
        <v>181</v>
      </c>
      <c r="B8" s="47"/>
      <c r="C8" s="47"/>
      <c r="D8" s="47"/>
      <c r="E8" s="47"/>
      <c r="F8" s="47"/>
      <c r="G8" s="59"/>
      <c r="H8" s="5" t="s">
        <v>381</v>
      </c>
      <c r="I8" s="310"/>
      <c r="J8" s="310"/>
    </row>
    <row r="9" spans="1:12">
      <c r="A9" s="60" t="s">
        <v>189</v>
      </c>
      <c r="B9" s="24">
        <f t="shared" ref="B9:G9" si="3">B10+B13</f>
        <v>0</v>
      </c>
      <c r="C9" s="24">
        <f t="shared" si="3"/>
        <v>0</v>
      </c>
      <c r="D9" s="24">
        <f t="shared" si="3"/>
        <v>0</v>
      </c>
      <c r="E9" s="24">
        <f t="shared" si="3"/>
        <v>0</v>
      </c>
      <c r="F9" s="24">
        <f t="shared" si="3"/>
        <v>0</v>
      </c>
      <c r="G9" s="25">
        <f t="shared" si="3"/>
        <v>0</v>
      </c>
      <c r="I9" s="6">
        <f>Eelarvearuanne!H63</f>
        <v>0</v>
      </c>
      <c r="J9" s="6">
        <f>Eelarvearuanne!D63</f>
        <v>0</v>
      </c>
      <c r="K9" s="6">
        <f>B9-I9</f>
        <v>0</v>
      </c>
      <c r="L9" s="6">
        <f>C9-J9</f>
        <v>0</v>
      </c>
    </row>
    <row r="10" spans="1:12">
      <c r="A10" s="58" t="s">
        <v>175</v>
      </c>
      <c r="B10" s="35">
        <f t="shared" ref="B10:G10" si="4">B11+B12</f>
        <v>0</v>
      </c>
      <c r="C10" s="35">
        <f t="shared" si="4"/>
        <v>0</v>
      </c>
      <c r="D10" s="35">
        <f t="shared" si="4"/>
        <v>0</v>
      </c>
      <c r="E10" s="35">
        <f t="shared" si="4"/>
        <v>0</v>
      </c>
      <c r="F10" s="35">
        <f t="shared" si="4"/>
        <v>0</v>
      </c>
      <c r="G10" s="36">
        <f t="shared" si="4"/>
        <v>0</v>
      </c>
    </row>
    <row r="11" spans="1:12">
      <c r="A11" s="58" t="s">
        <v>180</v>
      </c>
      <c r="B11" s="47"/>
      <c r="C11" s="47"/>
      <c r="D11" s="47"/>
      <c r="E11" s="47"/>
      <c r="F11" s="47"/>
      <c r="G11" s="59"/>
    </row>
    <row r="12" spans="1:12">
      <c r="A12" s="58" t="s">
        <v>181</v>
      </c>
      <c r="B12" s="47"/>
      <c r="C12" s="47"/>
      <c r="D12" s="47"/>
      <c r="E12" s="47"/>
      <c r="F12" s="47"/>
      <c r="G12" s="59"/>
    </row>
    <row r="13" spans="1:12">
      <c r="A13" s="58" t="s">
        <v>176</v>
      </c>
      <c r="B13" s="35">
        <f t="shared" ref="B13:G13" si="5">B14+B15</f>
        <v>0</v>
      </c>
      <c r="C13" s="35">
        <f t="shared" si="5"/>
        <v>0</v>
      </c>
      <c r="D13" s="35">
        <f t="shared" si="5"/>
        <v>0</v>
      </c>
      <c r="E13" s="35">
        <f t="shared" si="5"/>
        <v>0</v>
      </c>
      <c r="F13" s="35">
        <f t="shared" si="5"/>
        <v>0</v>
      </c>
      <c r="G13" s="36">
        <f t="shared" si="5"/>
        <v>0</v>
      </c>
    </row>
    <row r="14" spans="1:12">
      <c r="A14" s="58" t="s">
        <v>180</v>
      </c>
      <c r="B14" s="47"/>
      <c r="C14" s="47"/>
      <c r="D14" s="47"/>
      <c r="E14" s="47"/>
      <c r="F14" s="47"/>
      <c r="G14" s="59"/>
    </row>
    <row r="15" spans="1:12">
      <c r="A15" s="58" t="s">
        <v>181</v>
      </c>
      <c r="B15" s="47"/>
      <c r="C15" s="47"/>
      <c r="D15" s="47"/>
      <c r="E15" s="47"/>
      <c r="F15" s="47"/>
      <c r="G15" s="59"/>
    </row>
    <row r="16" spans="1:12">
      <c r="A16" s="60" t="s">
        <v>190</v>
      </c>
      <c r="B16" s="24">
        <f t="shared" ref="B16:G16" si="6">B17+B20</f>
        <v>0</v>
      </c>
      <c r="C16" s="24">
        <f t="shared" si="6"/>
        <v>0</v>
      </c>
      <c r="D16" s="24">
        <f t="shared" si="6"/>
        <v>0</v>
      </c>
      <c r="E16" s="24">
        <f t="shared" si="6"/>
        <v>0</v>
      </c>
      <c r="F16" s="24">
        <f t="shared" si="6"/>
        <v>0</v>
      </c>
      <c r="G16" s="25">
        <f t="shared" si="6"/>
        <v>0</v>
      </c>
      <c r="I16" s="6">
        <f>Eelarvearuanne!H64</f>
        <v>0</v>
      </c>
      <c r="J16" s="6">
        <f>Eelarvearuanne!D64</f>
        <v>0</v>
      </c>
      <c r="K16" s="6">
        <f>B16-I16</f>
        <v>0</v>
      </c>
      <c r="L16" s="6">
        <f>C16-J16</f>
        <v>0</v>
      </c>
    </row>
    <row r="17" spans="1:12">
      <c r="A17" s="58" t="s">
        <v>175</v>
      </c>
      <c r="B17" s="35">
        <f t="shared" ref="B17:G17" si="7">B18+B19</f>
        <v>0</v>
      </c>
      <c r="C17" s="35">
        <f t="shared" si="7"/>
        <v>0</v>
      </c>
      <c r="D17" s="35">
        <f t="shared" si="7"/>
        <v>0</v>
      </c>
      <c r="E17" s="35">
        <f t="shared" si="7"/>
        <v>0</v>
      </c>
      <c r="F17" s="35">
        <f t="shared" si="7"/>
        <v>0</v>
      </c>
      <c r="G17" s="36">
        <f t="shared" si="7"/>
        <v>0</v>
      </c>
    </row>
    <row r="18" spans="1:12">
      <c r="A18" s="58" t="s">
        <v>180</v>
      </c>
      <c r="B18" s="47"/>
      <c r="C18" s="47"/>
      <c r="D18" s="47"/>
      <c r="E18" s="47"/>
      <c r="F18" s="47"/>
      <c r="G18" s="59"/>
    </row>
    <row r="19" spans="1:12">
      <c r="A19" s="58" t="s">
        <v>181</v>
      </c>
      <c r="B19" s="47"/>
      <c r="C19" s="47"/>
      <c r="D19" s="47"/>
      <c r="E19" s="47"/>
      <c r="F19" s="47"/>
      <c r="G19" s="59"/>
    </row>
    <row r="20" spans="1:12">
      <c r="A20" s="58" t="s">
        <v>176</v>
      </c>
      <c r="B20" s="35">
        <f t="shared" ref="B20:G20" si="8">B21+B22</f>
        <v>0</v>
      </c>
      <c r="C20" s="35">
        <f t="shared" si="8"/>
        <v>0</v>
      </c>
      <c r="D20" s="35">
        <f t="shared" si="8"/>
        <v>0</v>
      </c>
      <c r="E20" s="35">
        <f t="shared" si="8"/>
        <v>0</v>
      </c>
      <c r="F20" s="35">
        <f t="shared" si="8"/>
        <v>0</v>
      </c>
      <c r="G20" s="36">
        <f t="shared" si="8"/>
        <v>0</v>
      </c>
    </row>
    <row r="21" spans="1:12">
      <c r="A21" s="58" t="s">
        <v>180</v>
      </c>
      <c r="B21" s="47"/>
      <c r="C21" s="47"/>
      <c r="D21" s="47"/>
      <c r="E21" s="47"/>
      <c r="F21" s="47"/>
      <c r="G21" s="59"/>
    </row>
    <row r="22" spans="1:12">
      <c r="A22" s="58" t="s">
        <v>181</v>
      </c>
      <c r="B22" s="47"/>
      <c r="C22" s="47"/>
      <c r="D22" s="47"/>
      <c r="E22" s="47"/>
      <c r="F22" s="47"/>
      <c r="G22" s="59"/>
    </row>
    <row r="23" spans="1:12">
      <c r="A23" s="60" t="s">
        <v>191</v>
      </c>
      <c r="B23" s="24">
        <f t="shared" ref="B23:G23" si="9">B24+B27</f>
        <v>0</v>
      </c>
      <c r="C23" s="24">
        <f t="shared" si="9"/>
        <v>0</v>
      </c>
      <c r="D23" s="24">
        <f t="shared" si="9"/>
        <v>0</v>
      </c>
      <c r="E23" s="24">
        <f t="shared" si="9"/>
        <v>0</v>
      </c>
      <c r="F23" s="24">
        <f t="shared" si="9"/>
        <v>0</v>
      </c>
      <c r="G23" s="25">
        <f t="shared" si="9"/>
        <v>0</v>
      </c>
      <c r="I23" s="6">
        <f>Eelarvearuanne!H68</f>
        <v>0</v>
      </c>
      <c r="J23" s="6">
        <f>Eelarvearuanne!D68</f>
        <v>0</v>
      </c>
      <c r="K23" s="6">
        <f>B23-I23</f>
        <v>0</v>
      </c>
      <c r="L23" s="6">
        <f>C23-J23</f>
        <v>0</v>
      </c>
    </row>
    <row r="24" spans="1:12">
      <c r="A24" s="58" t="s">
        <v>175</v>
      </c>
      <c r="B24" s="35">
        <f t="shared" ref="B24:G24" si="10">B25+B26</f>
        <v>0</v>
      </c>
      <c r="C24" s="35">
        <f t="shared" si="10"/>
        <v>0</v>
      </c>
      <c r="D24" s="35">
        <f t="shared" si="10"/>
        <v>0</v>
      </c>
      <c r="E24" s="35">
        <f t="shared" si="10"/>
        <v>0</v>
      </c>
      <c r="F24" s="35">
        <f t="shared" si="10"/>
        <v>0</v>
      </c>
      <c r="G24" s="36">
        <f t="shared" si="10"/>
        <v>0</v>
      </c>
    </row>
    <row r="25" spans="1:12">
      <c r="A25" s="58" t="s">
        <v>180</v>
      </c>
      <c r="B25" s="47"/>
      <c r="C25" s="47"/>
      <c r="D25" s="47"/>
      <c r="E25" s="47"/>
      <c r="F25" s="47"/>
      <c r="G25" s="59"/>
    </row>
    <row r="26" spans="1:12">
      <c r="A26" s="58" t="s">
        <v>181</v>
      </c>
      <c r="B26" s="47"/>
      <c r="C26" s="47"/>
      <c r="D26" s="47"/>
      <c r="E26" s="47"/>
      <c r="F26" s="47"/>
      <c r="G26" s="59"/>
    </row>
    <row r="27" spans="1:12">
      <c r="A27" s="58" t="s">
        <v>176</v>
      </c>
      <c r="B27" s="35">
        <f t="shared" ref="B27:G27" si="11">B28+B29</f>
        <v>0</v>
      </c>
      <c r="C27" s="35">
        <f t="shared" si="11"/>
        <v>0</v>
      </c>
      <c r="D27" s="35">
        <f t="shared" si="11"/>
        <v>0</v>
      </c>
      <c r="E27" s="35">
        <f t="shared" si="11"/>
        <v>0</v>
      </c>
      <c r="F27" s="35">
        <f t="shared" si="11"/>
        <v>0</v>
      </c>
      <c r="G27" s="36">
        <f t="shared" si="11"/>
        <v>0</v>
      </c>
    </row>
    <row r="28" spans="1:12">
      <c r="A28" s="58" t="s">
        <v>180</v>
      </c>
      <c r="B28" s="47"/>
      <c r="C28" s="47"/>
      <c r="D28" s="47"/>
      <c r="E28" s="47"/>
      <c r="F28" s="47"/>
      <c r="G28" s="59"/>
    </row>
    <row r="29" spans="1:12">
      <c r="A29" s="58" t="s">
        <v>181</v>
      </c>
      <c r="B29" s="47"/>
      <c r="C29" s="47"/>
      <c r="D29" s="47"/>
      <c r="E29" s="47"/>
      <c r="F29" s="47"/>
      <c r="G29" s="59"/>
    </row>
    <row r="30" spans="1:12">
      <c r="A30" s="60" t="s">
        <v>192</v>
      </c>
      <c r="B30" s="24">
        <f t="shared" ref="B30:G30" si="12">B31+B34</f>
        <v>0</v>
      </c>
      <c r="C30" s="24">
        <f t="shared" si="12"/>
        <v>0</v>
      </c>
      <c r="D30" s="24">
        <f t="shared" si="12"/>
        <v>0</v>
      </c>
      <c r="E30" s="24">
        <f t="shared" si="12"/>
        <v>0</v>
      </c>
      <c r="F30" s="24">
        <f t="shared" si="12"/>
        <v>0</v>
      </c>
      <c r="G30" s="25">
        <f t="shared" si="12"/>
        <v>0</v>
      </c>
      <c r="I30" s="6">
        <f>Eelarvearuanne!H85</f>
        <v>0</v>
      </c>
      <c r="J30" s="6">
        <f>Eelarvearuanne!D85</f>
        <v>0</v>
      </c>
      <c r="K30" s="6">
        <f>B30-I30</f>
        <v>0</v>
      </c>
      <c r="L30" s="6">
        <f>C30-J30</f>
        <v>0</v>
      </c>
    </row>
    <row r="31" spans="1:12">
      <c r="A31" s="58" t="s">
        <v>175</v>
      </c>
      <c r="B31" s="35">
        <f t="shared" ref="B31:G31" si="13">B32+B33</f>
        <v>0</v>
      </c>
      <c r="C31" s="35">
        <f t="shared" si="13"/>
        <v>0</v>
      </c>
      <c r="D31" s="35">
        <f t="shared" si="13"/>
        <v>0</v>
      </c>
      <c r="E31" s="35">
        <f t="shared" si="13"/>
        <v>0</v>
      </c>
      <c r="F31" s="35">
        <f t="shared" si="13"/>
        <v>0</v>
      </c>
      <c r="G31" s="36">
        <f t="shared" si="13"/>
        <v>0</v>
      </c>
    </row>
    <row r="32" spans="1:12">
      <c r="A32" s="58" t="s">
        <v>180</v>
      </c>
      <c r="B32" s="47"/>
      <c r="C32" s="47"/>
      <c r="D32" s="47"/>
      <c r="E32" s="47"/>
      <c r="F32" s="47"/>
      <c r="G32" s="59"/>
    </row>
    <row r="33" spans="1:12">
      <c r="A33" s="58" t="s">
        <v>181</v>
      </c>
      <c r="B33" s="47"/>
      <c r="C33" s="47"/>
      <c r="D33" s="47"/>
      <c r="E33" s="47"/>
      <c r="F33" s="47"/>
      <c r="G33" s="59"/>
    </row>
    <row r="34" spans="1:12">
      <c r="A34" s="58" t="s">
        <v>176</v>
      </c>
      <c r="B34" s="35">
        <f t="shared" ref="B34:G34" si="14">B35+B36</f>
        <v>0</v>
      </c>
      <c r="C34" s="35">
        <f t="shared" si="14"/>
        <v>0</v>
      </c>
      <c r="D34" s="35">
        <f t="shared" si="14"/>
        <v>0</v>
      </c>
      <c r="E34" s="35">
        <f t="shared" si="14"/>
        <v>0</v>
      </c>
      <c r="F34" s="35">
        <f t="shared" si="14"/>
        <v>0</v>
      </c>
      <c r="G34" s="36">
        <f t="shared" si="14"/>
        <v>0</v>
      </c>
    </row>
    <row r="35" spans="1:12">
      <c r="A35" s="58" t="s">
        <v>180</v>
      </c>
      <c r="B35" s="47"/>
      <c r="C35" s="47"/>
      <c r="D35" s="47"/>
      <c r="E35" s="47"/>
      <c r="F35" s="47"/>
      <c r="G35" s="59"/>
    </row>
    <row r="36" spans="1:12">
      <c r="A36" s="58" t="s">
        <v>181</v>
      </c>
      <c r="B36" s="47"/>
      <c r="C36" s="47"/>
      <c r="D36" s="47"/>
      <c r="E36" s="47"/>
      <c r="F36" s="47"/>
      <c r="G36" s="59"/>
    </row>
    <row r="37" spans="1:12">
      <c r="A37" s="60" t="s">
        <v>193</v>
      </c>
      <c r="B37" s="24">
        <f t="shared" ref="B37:G37" si="15">B38+B41</f>
        <v>0</v>
      </c>
      <c r="C37" s="24">
        <f t="shared" si="15"/>
        <v>0</v>
      </c>
      <c r="D37" s="24">
        <f t="shared" si="15"/>
        <v>0</v>
      </c>
      <c r="E37" s="24">
        <f t="shared" si="15"/>
        <v>0</v>
      </c>
      <c r="F37" s="24">
        <f t="shared" si="15"/>
        <v>0</v>
      </c>
      <c r="G37" s="25">
        <f t="shared" si="15"/>
        <v>0</v>
      </c>
      <c r="I37" s="6">
        <f>Eelarvearuanne!H92</f>
        <v>0</v>
      </c>
      <c r="J37" s="6">
        <f>Eelarvearuanne!D92</f>
        <v>0</v>
      </c>
      <c r="K37" s="6">
        <f>B37-I37</f>
        <v>0</v>
      </c>
      <c r="L37" s="6">
        <f>C37-J37</f>
        <v>0</v>
      </c>
    </row>
    <row r="38" spans="1:12">
      <c r="A38" s="58" t="s">
        <v>175</v>
      </c>
      <c r="B38" s="35">
        <f t="shared" ref="B38:G38" si="16">B39+B40</f>
        <v>0</v>
      </c>
      <c r="C38" s="35">
        <f t="shared" si="16"/>
        <v>0</v>
      </c>
      <c r="D38" s="35">
        <f t="shared" si="16"/>
        <v>0</v>
      </c>
      <c r="E38" s="35">
        <f t="shared" si="16"/>
        <v>0</v>
      </c>
      <c r="F38" s="35">
        <f t="shared" si="16"/>
        <v>0</v>
      </c>
      <c r="G38" s="36">
        <f t="shared" si="16"/>
        <v>0</v>
      </c>
    </row>
    <row r="39" spans="1:12">
      <c r="A39" s="58" t="s">
        <v>180</v>
      </c>
      <c r="B39" s="47"/>
      <c r="C39" s="47"/>
      <c r="D39" s="47"/>
      <c r="E39" s="47"/>
      <c r="F39" s="47"/>
      <c r="G39" s="59"/>
    </row>
    <row r="40" spans="1:12">
      <c r="A40" s="58" t="s">
        <v>181</v>
      </c>
      <c r="B40" s="47"/>
      <c r="C40" s="47"/>
      <c r="D40" s="47"/>
      <c r="E40" s="47"/>
      <c r="F40" s="47"/>
      <c r="G40" s="59"/>
    </row>
    <row r="41" spans="1:12">
      <c r="A41" s="58" t="s">
        <v>176</v>
      </c>
      <c r="B41" s="35">
        <f t="shared" ref="B41:G41" si="17">B42+B43</f>
        <v>0</v>
      </c>
      <c r="C41" s="35">
        <f t="shared" si="17"/>
        <v>0</v>
      </c>
      <c r="D41" s="35">
        <f t="shared" si="17"/>
        <v>0</v>
      </c>
      <c r="E41" s="35">
        <f t="shared" si="17"/>
        <v>0</v>
      </c>
      <c r="F41" s="35">
        <f t="shared" si="17"/>
        <v>0</v>
      </c>
      <c r="G41" s="36">
        <f t="shared" si="17"/>
        <v>0</v>
      </c>
    </row>
    <row r="42" spans="1:12">
      <c r="A42" s="58" t="s">
        <v>180</v>
      </c>
      <c r="B42" s="47"/>
      <c r="C42" s="47"/>
      <c r="D42" s="47"/>
      <c r="E42" s="47"/>
      <c r="F42" s="47"/>
      <c r="G42" s="59"/>
    </row>
    <row r="43" spans="1:12">
      <c r="A43" s="58" t="s">
        <v>181</v>
      </c>
      <c r="B43" s="47"/>
      <c r="C43" s="47"/>
      <c r="D43" s="47"/>
      <c r="E43" s="47"/>
      <c r="F43" s="47"/>
      <c r="G43" s="59"/>
    </row>
    <row r="44" spans="1:12">
      <c r="A44" s="60" t="s">
        <v>194</v>
      </c>
      <c r="B44" s="24">
        <f t="shared" ref="B44:G44" si="18">B45+B48</f>
        <v>0</v>
      </c>
      <c r="C44" s="24">
        <f t="shared" si="18"/>
        <v>0</v>
      </c>
      <c r="D44" s="24">
        <f t="shared" si="18"/>
        <v>0</v>
      </c>
      <c r="E44" s="24">
        <f t="shared" si="18"/>
        <v>0</v>
      </c>
      <c r="F44" s="24">
        <f t="shared" si="18"/>
        <v>0</v>
      </c>
      <c r="G44" s="25">
        <f t="shared" si="18"/>
        <v>0</v>
      </c>
      <c r="I44" s="6">
        <f>Eelarvearuanne!H99</f>
        <v>0</v>
      </c>
      <c r="J44" s="6">
        <f>Eelarvearuanne!D99</f>
        <v>0</v>
      </c>
      <c r="K44" s="6">
        <f>B44-I44</f>
        <v>0</v>
      </c>
      <c r="L44" s="6">
        <f>C44-J44</f>
        <v>0</v>
      </c>
    </row>
    <row r="45" spans="1:12">
      <c r="A45" s="58" t="s">
        <v>175</v>
      </c>
      <c r="B45" s="35">
        <f t="shared" ref="B45:G45" si="19">B46+B47</f>
        <v>0</v>
      </c>
      <c r="C45" s="35">
        <f t="shared" si="19"/>
        <v>0</v>
      </c>
      <c r="D45" s="35">
        <f t="shared" si="19"/>
        <v>0</v>
      </c>
      <c r="E45" s="35">
        <f t="shared" si="19"/>
        <v>0</v>
      </c>
      <c r="F45" s="35">
        <f t="shared" si="19"/>
        <v>0</v>
      </c>
      <c r="G45" s="36">
        <f t="shared" si="19"/>
        <v>0</v>
      </c>
    </row>
    <row r="46" spans="1:12">
      <c r="A46" s="58" t="s">
        <v>180</v>
      </c>
      <c r="B46" s="47"/>
      <c r="C46" s="47"/>
      <c r="D46" s="47"/>
      <c r="E46" s="47"/>
      <c r="F46" s="47"/>
      <c r="G46" s="59"/>
    </row>
    <row r="47" spans="1:12">
      <c r="A47" s="58" t="s">
        <v>181</v>
      </c>
      <c r="B47" s="47"/>
      <c r="C47" s="47"/>
      <c r="D47" s="47"/>
      <c r="E47" s="47"/>
      <c r="F47" s="47"/>
      <c r="G47" s="59"/>
    </row>
    <row r="48" spans="1:12">
      <c r="A48" s="58" t="s">
        <v>176</v>
      </c>
      <c r="B48" s="35">
        <f t="shared" ref="B48:G48" si="20">B49+B50</f>
        <v>0</v>
      </c>
      <c r="C48" s="35">
        <f t="shared" si="20"/>
        <v>0</v>
      </c>
      <c r="D48" s="35">
        <f t="shared" si="20"/>
        <v>0</v>
      </c>
      <c r="E48" s="35">
        <f t="shared" si="20"/>
        <v>0</v>
      </c>
      <c r="F48" s="35">
        <f t="shared" si="20"/>
        <v>0</v>
      </c>
      <c r="G48" s="36">
        <f t="shared" si="20"/>
        <v>0</v>
      </c>
    </row>
    <row r="49" spans="1:12">
      <c r="A49" s="58" t="s">
        <v>180</v>
      </c>
      <c r="B49" s="47"/>
      <c r="C49" s="47"/>
      <c r="D49" s="47"/>
      <c r="E49" s="47"/>
      <c r="F49" s="47"/>
      <c r="G49" s="59"/>
    </row>
    <row r="50" spans="1:12">
      <c r="A50" s="58" t="s">
        <v>181</v>
      </c>
      <c r="B50" s="47"/>
      <c r="C50" s="47"/>
      <c r="D50" s="47"/>
      <c r="E50" s="47"/>
      <c r="F50" s="47"/>
      <c r="G50" s="59"/>
    </row>
    <row r="51" spans="1:12">
      <c r="A51" s="60" t="s">
        <v>195</v>
      </c>
      <c r="B51" s="24">
        <f t="shared" ref="B51:G51" si="21">B52+B55</f>
        <v>0</v>
      </c>
      <c r="C51" s="24">
        <f t="shared" si="21"/>
        <v>0</v>
      </c>
      <c r="D51" s="24">
        <f t="shared" si="21"/>
        <v>0</v>
      </c>
      <c r="E51" s="24">
        <f t="shared" si="21"/>
        <v>0</v>
      </c>
      <c r="F51" s="24">
        <f t="shared" si="21"/>
        <v>0</v>
      </c>
      <c r="G51" s="25">
        <f t="shared" si="21"/>
        <v>0</v>
      </c>
      <c r="I51" s="6">
        <f>Eelarvearuanne!H106</f>
        <v>0</v>
      </c>
      <c r="J51" s="6">
        <f>Eelarvearuanne!D106</f>
        <v>0</v>
      </c>
      <c r="K51" s="6">
        <f>B51-I51</f>
        <v>0</v>
      </c>
      <c r="L51" s="6">
        <f>C51-J51</f>
        <v>0</v>
      </c>
    </row>
    <row r="52" spans="1:12">
      <c r="A52" s="58" t="s">
        <v>175</v>
      </c>
      <c r="B52" s="35">
        <f t="shared" ref="B52:G52" si="22">B53+B54</f>
        <v>0</v>
      </c>
      <c r="C52" s="35">
        <f t="shared" si="22"/>
        <v>0</v>
      </c>
      <c r="D52" s="35">
        <f t="shared" si="22"/>
        <v>0</v>
      </c>
      <c r="E52" s="35">
        <f t="shared" si="22"/>
        <v>0</v>
      </c>
      <c r="F52" s="35">
        <f t="shared" si="22"/>
        <v>0</v>
      </c>
      <c r="G52" s="36">
        <f t="shared" si="22"/>
        <v>0</v>
      </c>
    </row>
    <row r="53" spans="1:12">
      <c r="A53" s="58" t="s">
        <v>180</v>
      </c>
      <c r="B53" s="47"/>
      <c r="C53" s="47"/>
      <c r="D53" s="47"/>
      <c r="E53" s="47"/>
      <c r="F53" s="47"/>
      <c r="G53" s="59"/>
    </row>
    <row r="54" spans="1:12">
      <c r="A54" s="58" t="s">
        <v>181</v>
      </c>
      <c r="B54" s="47"/>
      <c r="C54" s="47"/>
      <c r="D54" s="47"/>
      <c r="E54" s="47"/>
      <c r="F54" s="47"/>
      <c r="G54" s="59"/>
    </row>
    <row r="55" spans="1:12">
      <c r="A55" s="58" t="s">
        <v>176</v>
      </c>
      <c r="B55" s="35">
        <f t="shared" ref="B55:G55" si="23">B56+B57</f>
        <v>0</v>
      </c>
      <c r="C55" s="35">
        <f t="shared" si="23"/>
        <v>0</v>
      </c>
      <c r="D55" s="35">
        <f t="shared" si="23"/>
        <v>0</v>
      </c>
      <c r="E55" s="35">
        <f t="shared" si="23"/>
        <v>0</v>
      </c>
      <c r="F55" s="35">
        <f t="shared" si="23"/>
        <v>0</v>
      </c>
      <c r="G55" s="36">
        <f t="shared" si="23"/>
        <v>0</v>
      </c>
    </row>
    <row r="56" spans="1:12">
      <c r="A56" s="58" t="s">
        <v>180</v>
      </c>
      <c r="B56" s="47"/>
      <c r="C56" s="47"/>
      <c r="D56" s="47"/>
      <c r="E56" s="47"/>
      <c r="F56" s="47"/>
      <c r="G56" s="59"/>
    </row>
    <row r="57" spans="1:12">
      <c r="A57" s="58" t="s">
        <v>181</v>
      </c>
      <c r="B57" s="47"/>
      <c r="C57" s="47"/>
      <c r="D57" s="47"/>
      <c r="E57" s="47"/>
      <c r="F57" s="47"/>
      <c r="G57" s="59"/>
    </row>
    <row r="58" spans="1:12">
      <c r="A58" s="60" t="s">
        <v>196</v>
      </c>
      <c r="B58" s="24">
        <f t="shared" ref="B58:G58" si="24">B59+B62</f>
        <v>0</v>
      </c>
      <c r="C58" s="24">
        <f t="shared" si="24"/>
        <v>0</v>
      </c>
      <c r="D58" s="24">
        <f t="shared" si="24"/>
        <v>0</v>
      </c>
      <c r="E58" s="24">
        <f t="shared" si="24"/>
        <v>0</v>
      </c>
      <c r="F58" s="24">
        <f t="shared" si="24"/>
        <v>0</v>
      </c>
      <c r="G58" s="25">
        <f t="shared" si="24"/>
        <v>0</v>
      </c>
      <c r="I58" s="6">
        <f>Eelarvearuanne!H124</f>
        <v>0</v>
      </c>
      <c r="J58" s="6">
        <f>Eelarvearuanne!D124</f>
        <v>0</v>
      </c>
      <c r="K58" s="6">
        <f>B58-I58</f>
        <v>0</v>
      </c>
      <c r="L58" s="6">
        <f>C58-J58</f>
        <v>0</v>
      </c>
    </row>
    <row r="59" spans="1:12">
      <c r="A59" s="58" t="s">
        <v>175</v>
      </c>
      <c r="B59" s="35">
        <f t="shared" ref="B59:G59" si="25">B60+B61</f>
        <v>0</v>
      </c>
      <c r="C59" s="35">
        <f t="shared" si="25"/>
        <v>0</v>
      </c>
      <c r="D59" s="35">
        <f t="shared" si="25"/>
        <v>0</v>
      </c>
      <c r="E59" s="35">
        <f t="shared" si="25"/>
        <v>0</v>
      </c>
      <c r="F59" s="35">
        <f t="shared" si="25"/>
        <v>0</v>
      </c>
      <c r="G59" s="36">
        <f t="shared" si="25"/>
        <v>0</v>
      </c>
    </row>
    <row r="60" spans="1:12">
      <c r="A60" s="58" t="s">
        <v>180</v>
      </c>
      <c r="B60" s="47"/>
      <c r="C60" s="47"/>
      <c r="D60" s="47"/>
      <c r="E60" s="47"/>
      <c r="F60" s="47"/>
      <c r="G60" s="59"/>
      <c r="H60" s="5" t="s">
        <v>356</v>
      </c>
      <c r="I60" s="310"/>
      <c r="J60" s="310"/>
    </row>
    <row r="61" spans="1:12">
      <c r="A61" s="58" t="s">
        <v>181</v>
      </c>
      <c r="B61" s="47"/>
      <c r="C61" s="47"/>
      <c r="D61" s="47"/>
      <c r="E61" s="47"/>
      <c r="F61" s="47"/>
      <c r="G61" s="59"/>
    </row>
    <row r="62" spans="1:12">
      <c r="A62" s="58" t="s">
        <v>176</v>
      </c>
      <c r="B62" s="35">
        <f t="shared" ref="B62:G62" si="26">B63+B64</f>
        <v>0</v>
      </c>
      <c r="C62" s="35">
        <f t="shared" si="26"/>
        <v>0</v>
      </c>
      <c r="D62" s="35">
        <f t="shared" si="26"/>
        <v>0</v>
      </c>
      <c r="E62" s="35">
        <f t="shared" si="26"/>
        <v>0</v>
      </c>
      <c r="F62" s="35">
        <f t="shared" si="26"/>
        <v>0</v>
      </c>
      <c r="G62" s="36">
        <f t="shared" si="26"/>
        <v>0</v>
      </c>
    </row>
    <row r="63" spans="1:12">
      <c r="A63" s="58" t="s">
        <v>180</v>
      </c>
      <c r="B63" s="47"/>
      <c r="C63" s="47"/>
      <c r="D63" s="47"/>
      <c r="E63" s="47"/>
      <c r="F63" s="47"/>
      <c r="G63" s="59"/>
      <c r="H63" s="5" t="s">
        <v>360</v>
      </c>
      <c r="I63" s="310"/>
      <c r="J63" s="310"/>
    </row>
    <row r="64" spans="1:12">
      <c r="A64" s="58" t="s">
        <v>181</v>
      </c>
      <c r="B64" s="47"/>
      <c r="C64" s="47"/>
      <c r="D64" s="47"/>
      <c r="E64" s="47"/>
      <c r="F64" s="47"/>
      <c r="G64" s="59"/>
    </row>
    <row r="65" spans="1:16">
      <c r="A65" s="60" t="s">
        <v>197</v>
      </c>
      <c r="B65" s="24">
        <f t="shared" ref="B65:G65" si="27">B66+B69</f>
        <v>0</v>
      </c>
      <c r="C65" s="24">
        <f t="shared" si="27"/>
        <v>0</v>
      </c>
      <c r="D65" s="24">
        <f t="shared" si="27"/>
        <v>0</v>
      </c>
      <c r="E65" s="24">
        <f t="shared" si="27"/>
        <v>0</v>
      </c>
      <c r="F65" s="24">
        <f t="shared" si="27"/>
        <v>0</v>
      </c>
      <c r="G65" s="25">
        <f t="shared" si="27"/>
        <v>0</v>
      </c>
      <c r="I65" s="6">
        <f>Eelarvearuanne!H137</f>
        <v>0</v>
      </c>
      <c r="J65" s="6">
        <f>Eelarvearuanne!D137</f>
        <v>0</v>
      </c>
      <c r="K65" s="6">
        <f>B65-I65</f>
        <v>0</v>
      </c>
      <c r="L65" s="6">
        <f>C65-J65</f>
        <v>0</v>
      </c>
    </row>
    <row r="66" spans="1:16">
      <c r="A66" s="58" t="s">
        <v>175</v>
      </c>
      <c r="B66" s="35">
        <f t="shared" ref="B66:G66" si="28">B67+B68</f>
        <v>0</v>
      </c>
      <c r="C66" s="35">
        <f t="shared" si="28"/>
        <v>0</v>
      </c>
      <c r="D66" s="35">
        <f t="shared" si="28"/>
        <v>0</v>
      </c>
      <c r="E66" s="35">
        <f t="shared" si="28"/>
        <v>0</v>
      </c>
      <c r="F66" s="35">
        <f t="shared" si="28"/>
        <v>0</v>
      </c>
      <c r="G66" s="36">
        <f t="shared" si="28"/>
        <v>0</v>
      </c>
    </row>
    <row r="67" spans="1:16">
      <c r="A67" s="58" t="s">
        <v>180</v>
      </c>
      <c r="B67" s="47"/>
      <c r="C67" s="47"/>
      <c r="D67" s="47"/>
      <c r="E67" s="47"/>
      <c r="F67" s="47"/>
      <c r="G67" s="59"/>
      <c r="H67" s="5" t="s">
        <v>355</v>
      </c>
      <c r="I67" s="310"/>
      <c r="J67" s="310"/>
    </row>
    <row r="68" spans="1:16">
      <c r="A68" s="58" t="s">
        <v>181</v>
      </c>
      <c r="B68" s="47"/>
      <c r="C68" s="47"/>
      <c r="D68" s="47"/>
      <c r="E68" s="47"/>
      <c r="F68" s="47"/>
      <c r="G68" s="59"/>
    </row>
    <row r="69" spans="1:16">
      <c r="A69" s="58" t="s">
        <v>176</v>
      </c>
      <c r="B69" s="35">
        <f t="shared" ref="B69:G69" si="29">B70+B71</f>
        <v>0</v>
      </c>
      <c r="C69" s="35">
        <f t="shared" si="29"/>
        <v>0</v>
      </c>
      <c r="D69" s="35">
        <f t="shared" si="29"/>
        <v>0</v>
      </c>
      <c r="E69" s="35">
        <f t="shared" si="29"/>
        <v>0</v>
      </c>
      <c r="F69" s="35">
        <f t="shared" si="29"/>
        <v>0</v>
      </c>
      <c r="G69" s="36">
        <f t="shared" si="29"/>
        <v>0</v>
      </c>
    </row>
    <row r="70" spans="1:16">
      <c r="A70" s="58" t="s">
        <v>180</v>
      </c>
      <c r="B70" s="47"/>
      <c r="C70" s="47"/>
      <c r="D70" s="47"/>
      <c r="E70" s="47"/>
      <c r="F70" s="47"/>
      <c r="G70" s="59"/>
    </row>
    <row r="71" spans="1:16">
      <c r="A71" s="58" t="s">
        <v>181</v>
      </c>
      <c r="B71" s="47"/>
      <c r="C71" s="47"/>
      <c r="D71" s="47"/>
      <c r="E71" s="47"/>
      <c r="F71" s="47"/>
      <c r="G71" s="59"/>
    </row>
    <row r="72" spans="1:16">
      <c r="A72" s="60" t="s">
        <v>174</v>
      </c>
      <c r="B72" s="24">
        <f t="shared" ref="B72:G73" si="30">B65+B58+B51+B44+B37+B30+B23+B16+B9+B2</f>
        <v>0</v>
      </c>
      <c r="C72" s="24">
        <f t="shared" si="30"/>
        <v>0</v>
      </c>
      <c r="D72" s="24">
        <f t="shared" si="30"/>
        <v>0</v>
      </c>
      <c r="E72" s="24">
        <f t="shared" si="30"/>
        <v>0</v>
      </c>
      <c r="F72" s="24">
        <f t="shared" si="30"/>
        <v>0</v>
      </c>
      <c r="G72" s="25">
        <f t="shared" si="30"/>
        <v>0</v>
      </c>
      <c r="I72" s="6">
        <f>Eelarvearuanne!H55</f>
        <v>0</v>
      </c>
      <c r="J72" s="6">
        <f>Eelarvearuanne!D55</f>
        <v>0</v>
      </c>
      <c r="K72" s="6">
        <f>B72-I72</f>
        <v>0</v>
      </c>
      <c r="L72" s="6">
        <f>C72-J72</f>
        <v>0</v>
      </c>
      <c r="M72" s="6">
        <f>'Strateegia vorm KOV'!D13-'Strateegia vorm KOV'!D23-'Strateegia vorm KOV'!D32-'Strateegia vorm KOV'!D30-'Strateegia vorm KOV'!D28-'Strateegia vorm KOV'!D26</f>
        <v>19453451.98</v>
      </c>
      <c r="N72" s="6">
        <f>'Strateegia vorm KOV'!E13-'Strateegia vorm KOV'!E23-'Strateegia vorm KOV'!E32-'Strateegia vorm KOV'!E30-'Strateegia vorm KOV'!E28-'Strateegia vorm KOV'!E26</f>
        <v>17330332.719599999</v>
      </c>
      <c r="O72" s="6">
        <f>'Strateegia vorm KOV'!F13-'Strateegia vorm KOV'!F23-'Strateegia vorm KOV'!F32-'Strateegia vorm KOV'!F30-'Strateegia vorm KOV'!F28-'Strateegia vorm KOV'!F26</f>
        <v>16980519.646291997</v>
      </c>
      <c r="P72" s="6">
        <f>'Strateegia vorm KOV'!G13-'Strateegia vorm KOV'!G23-'Strateegia vorm KOV'!G32-'Strateegia vorm KOV'!G30-'Strateegia vorm KOV'!G28-'Strateegia vorm KOV'!G26</f>
        <v>16495297.484402338</v>
      </c>
    </row>
    <row r="73" spans="1:16">
      <c r="A73" s="58" t="s">
        <v>175</v>
      </c>
      <c r="B73" s="35">
        <f>B66+B59+B52+B45+B38+B31+B24+B17+B10+B3</f>
        <v>0</v>
      </c>
      <c r="C73" s="35">
        <f t="shared" si="30"/>
        <v>0</v>
      </c>
      <c r="D73" s="35">
        <f t="shared" si="30"/>
        <v>0</v>
      </c>
      <c r="E73" s="35">
        <f t="shared" si="30"/>
        <v>0</v>
      </c>
      <c r="F73" s="35">
        <f t="shared" si="30"/>
        <v>0</v>
      </c>
      <c r="G73" s="36">
        <f t="shared" si="30"/>
        <v>0</v>
      </c>
      <c r="M73" s="6">
        <f>M72-D72</f>
        <v>19453451.98</v>
      </c>
      <c r="N73" s="6">
        <f>N72-E72</f>
        <v>17330332.719599999</v>
      </c>
      <c r="O73" s="6">
        <f>O72-F72</f>
        <v>16980519.646291997</v>
      </c>
      <c r="P73" s="6">
        <f>P72-G72</f>
        <v>16495297.484402338</v>
      </c>
    </row>
    <row r="74" spans="1:16">
      <c r="A74" s="58" t="s">
        <v>180</v>
      </c>
      <c r="B74" s="35">
        <f t="shared" ref="B74:G78" si="31">B67+B60+B53+B46+B39+B32+B25+B18+B11+B4</f>
        <v>0</v>
      </c>
      <c r="C74" s="35">
        <f t="shared" si="31"/>
        <v>0</v>
      </c>
      <c r="D74" s="35">
        <f t="shared" si="31"/>
        <v>0</v>
      </c>
      <c r="E74" s="35">
        <f t="shared" si="31"/>
        <v>0</v>
      </c>
      <c r="F74" s="35">
        <f t="shared" si="31"/>
        <v>0</v>
      </c>
      <c r="G74" s="36">
        <f t="shared" si="31"/>
        <v>0</v>
      </c>
    </row>
    <row r="75" spans="1:16">
      <c r="A75" s="58" t="s">
        <v>181</v>
      </c>
      <c r="B75" s="35">
        <f t="shared" si="31"/>
        <v>0</v>
      </c>
      <c r="C75" s="35">
        <f t="shared" si="31"/>
        <v>0</v>
      </c>
      <c r="D75" s="35">
        <f t="shared" si="31"/>
        <v>0</v>
      </c>
      <c r="E75" s="35">
        <f t="shared" si="31"/>
        <v>0</v>
      </c>
      <c r="F75" s="35">
        <f t="shared" si="31"/>
        <v>0</v>
      </c>
      <c r="G75" s="36">
        <f t="shared" si="31"/>
        <v>0</v>
      </c>
    </row>
    <row r="76" spans="1:16">
      <c r="A76" s="58" t="s">
        <v>176</v>
      </c>
      <c r="B76" s="35">
        <f t="shared" si="31"/>
        <v>0</v>
      </c>
      <c r="C76" s="35">
        <f t="shared" si="31"/>
        <v>0</v>
      </c>
      <c r="D76" s="35">
        <f t="shared" si="31"/>
        <v>0</v>
      </c>
      <c r="E76" s="35">
        <f t="shared" si="31"/>
        <v>0</v>
      </c>
      <c r="F76" s="35">
        <f t="shared" si="31"/>
        <v>0</v>
      </c>
      <c r="G76" s="36">
        <f t="shared" si="31"/>
        <v>0</v>
      </c>
    </row>
    <row r="77" spans="1:16">
      <c r="A77" s="58" t="s">
        <v>180</v>
      </c>
      <c r="B77" s="35">
        <f t="shared" si="31"/>
        <v>0</v>
      </c>
      <c r="C77" s="35">
        <f t="shared" si="31"/>
        <v>0</v>
      </c>
      <c r="D77" s="35">
        <f t="shared" si="31"/>
        <v>0</v>
      </c>
      <c r="E77" s="35">
        <f t="shared" si="31"/>
        <v>0</v>
      </c>
      <c r="F77" s="35">
        <f t="shared" si="31"/>
        <v>0</v>
      </c>
      <c r="G77" s="36">
        <f t="shared" si="31"/>
        <v>0</v>
      </c>
    </row>
    <row r="78" spans="1:16" ht="13.5" thickBot="1">
      <c r="A78" s="61" t="s">
        <v>181</v>
      </c>
      <c r="B78" s="38">
        <f t="shared" si="31"/>
        <v>0</v>
      </c>
      <c r="C78" s="38">
        <f t="shared" si="31"/>
        <v>0</v>
      </c>
      <c r="D78" s="38">
        <f t="shared" si="31"/>
        <v>0</v>
      </c>
      <c r="E78" s="38">
        <f t="shared" si="31"/>
        <v>0</v>
      </c>
      <c r="F78" s="38">
        <f t="shared" si="31"/>
        <v>0</v>
      </c>
      <c r="G78" s="39">
        <f t="shared" si="31"/>
        <v>0</v>
      </c>
    </row>
    <row r="79" spans="1:16">
      <c r="A79" s="64" t="s">
        <v>185</v>
      </c>
      <c r="B79" s="63">
        <f>B73-'Strateegia vorm KOV'!B13</f>
        <v>-13757526</v>
      </c>
      <c r="C79" s="63">
        <f>C73-'Strateegia vorm KOV'!C13</f>
        <v>-14783695</v>
      </c>
      <c r="D79" s="63">
        <f>D73-'Strateegia vorm KOV'!D13</f>
        <v>-15050795.98</v>
      </c>
      <c r="E79" s="63">
        <f>E73-'Strateegia vorm KOV'!E13</f>
        <v>-15297236.719599999</v>
      </c>
      <c r="F79" s="63">
        <f>F73-'Strateegia vorm KOV'!F13</f>
        <v>-15548267.646291997</v>
      </c>
      <c r="G79" s="63">
        <f>G73-'Strateegia vorm KOV'!G13</f>
        <v>-15803975.484402338</v>
      </c>
      <c r="H79" s="305" t="s">
        <v>302</v>
      </c>
      <c r="I79"/>
      <c r="J79"/>
    </row>
    <row r="80" spans="1:16">
      <c r="A80" s="64" t="s">
        <v>186</v>
      </c>
      <c r="B80" s="63">
        <f>B76+'Strateegia vorm KOV'!B23+'Strateegia vorm KOV'!B26+'Strateegia vorm KOV'!B28+'Strateegia vorm KOV'!B30+'Strateegia vorm KOV'!B32</f>
        <v>-1460876</v>
      </c>
      <c r="C80" s="63">
        <f>C76+('Strateegia vorm KOV'!C23+'Strateegia vorm KOV'!C26+'Strateegia vorm KOV'!C28+'Strateegia vorm KOV'!C30+'Strateegia vorm KOV'!C32)</f>
        <v>-3144091</v>
      </c>
      <c r="D80" s="63">
        <f>D76+('Strateegia vorm KOV'!D23+'Strateegia vorm KOV'!D26+'Strateegia vorm KOV'!D28+'Strateegia vorm KOV'!D30+'Strateegia vorm KOV'!D32)</f>
        <v>-4402656</v>
      </c>
      <c r="E80" s="63">
        <f>E76+('Strateegia vorm KOV'!E23+'Strateegia vorm KOV'!E26+'Strateegia vorm KOV'!E28+'Strateegia vorm KOV'!E30+'Strateegia vorm KOV'!E32)</f>
        <v>-2033096</v>
      </c>
      <c r="F80" s="63">
        <f>F76+('Strateegia vorm KOV'!F23+'Strateegia vorm KOV'!F26+'Strateegia vorm KOV'!F28+'Strateegia vorm KOV'!F30+'Strateegia vorm KOV'!F32)</f>
        <v>-1432252</v>
      </c>
      <c r="G80" s="63">
        <f>G76+('Strateegia vorm KOV'!G23+'Strateegia vorm KOV'!G26+'Strateegia vorm KOV'!G28+'Strateegia vorm KOV'!G30+'Strateegia vorm KOV'!G32)</f>
        <v>-691322</v>
      </c>
      <c r="H80" s="305" t="s">
        <v>302</v>
      </c>
      <c r="I80"/>
      <c r="J80"/>
    </row>
    <row r="81" spans="1:10">
      <c r="A81" s="5" t="s">
        <v>187</v>
      </c>
    </row>
    <row r="83" spans="1:10" ht="13.5" thickBot="1">
      <c r="A83" s="1" t="s">
        <v>184</v>
      </c>
    </row>
    <row r="84" spans="1:10" ht="40.5" customHeight="1" thickBot="1">
      <c r="A84" s="2" t="s">
        <v>183</v>
      </c>
      <c r="B84" s="306" t="s">
        <v>420</v>
      </c>
      <c r="C84" s="306" t="s">
        <v>421</v>
      </c>
      <c r="D84" s="306" t="s">
        <v>380</v>
      </c>
      <c r="E84" s="306" t="s">
        <v>407</v>
      </c>
      <c r="F84" s="306" t="s">
        <v>417</v>
      </c>
      <c r="G84" s="306" t="s">
        <v>422</v>
      </c>
    </row>
    <row r="85" spans="1:10" s="5" customFormat="1">
      <c r="A85" s="60" t="s">
        <v>137</v>
      </c>
      <c r="B85" s="24">
        <f t="shared" ref="B85:G85" si="32">B86+B87</f>
        <v>0</v>
      </c>
      <c r="C85" s="24">
        <f t="shared" si="32"/>
        <v>0</v>
      </c>
      <c r="D85" s="24">
        <f t="shared" si="32"/>
        <v>0</v>
      </c>
      <c r="E85" s="24">
        <f t="shared" si="32"/>
        <v>0</v>
      </c>
      <c r="F85" s="24">
        <f t="shared" si="32"/>
        <v>0</v>
      </c>
      <c r="G85" s="25">
        <f t="shared" si="32"/>
        <v>0</v>
      </c>
      <c r="I85" s="310"/>
      <c r="J85" s="310"/>
    </row>
    <row r="86" spans="1:10" s="5" customFormat="1">
      <c r="A86" s="58" t="s">
        <v>175</v>
      </c>
      <c r="B86" s="35">
        <f t="shared" ref="B86:G86" si="33">B5</f>
        <v>0</v>
      </c>
      <c r="C86" s="35">
        <f t="shared" si="33"/>
        <v>0</v>
      </c>
      <c r="D86" s="35">
        <f t="shared" si="33"/>
        <v>0</v>
      </c>
      <c r="E86" s="35">
        <f t="shared" si="33"/>
        <v>0</v>
      </c>
      <c r="F86" s="35">
        <f t="shared" si="33"/>
        <v>0</v>
      </c>
      <c r="G86" s="35">
        <f t="shared" si="33"/>
        <v>0</v>
      </c>
      <c r="I86" s="310"/>
      <c r="J86" s="310"/>
    </row>
    <row r="87" spans="1:10">
      <c r="A87" s="58" t="s">
        <v>176</v>
      </c>
      <c r="B87" s="35">
        <f t="shared" ref="B87:G87" si="34">B8</f>
        <v>0</v>
      </c>
      <c r="C87" s="35">
        <f t="shared" si="34"/>
        <v>0</v>
      </c>
      <c r="D87" s="35">
        <f t="shared" si="34"/>
        <v>0</v>
      </c>
      <c r="E87" s="35">
        <f t="shared" si="34"/>
        <v>0</v>
      </c>
      <c r="F87" s="35">
        <f t="shared" si="34"/>
        <v>0</v>
      </c>
      <c r="G87" s="35">
        <f t="shared" si="34"/>
        <v>0</v>
      </c>
    </row>
    <row r="88" spans="1:10">
      <c r="A88" s="60" t="s">
        <v>130</v>
      </c>
      <c r="B88" s="24">
        <f t="shared" ref="B88:G88" si="35">B89+B90</f>
        <v>0</v>
      </c>
      <c r="C88" s="24">
        <f t="shared" si="35"/>
        <v>0</v>
      </c>
      <c r="D88" s="24">
        <f t="shared" si="35"/>
        <v>0</v>
      </c>
      <c r="E88" s="24">
        <f t="shared" si="35"/>
        <v>0</v>
      </c>
      <c r="F88" s="24">
        <f t="shared" si="35"/>
        <v>0</v>
      </c>
      <c r="G88" s="25">
        <f t="shared" si="35"/>
        <v>0</v>
      </c>
    </row>
    <row r="89" spans="1:10">
      <c r="A89" s="58" t="s">
        <v>175</v>
      </c>
      <c r="B89" s="35">
        <f t="shared" ref="B89:G89" si="36">B12</f>
        <v>0</v>
      </c>
      <c r="C89" s="35">
        <f t="shared" si="36"/>
        <v>0</v>
      </c>
      <c r="D89" s="35">
        <f t="shared" si="36"/>
        <v>0</v>
      </c>
      <c r="E89" s="35">
        <f t="shared" si="36"/>
        <v>0</v>
      </c>
      <c r="F89" s="35">
        <f t="shared" si="36"/>
        <v>0</v>
      </c>
      <c r="G89" s="35">
        <f t="shared" si="36"/>
        <v>0</v>
      </c>
    </row>
    <row r="90" spans="1:10">
      <c r="A90" s="58" t="s">
        <v>176</v>
      </c>
      <c r="B90" s="35">
        <f t="shared" ref="B90:G90" si="37">B15</f>
        <v>0</v>
      </c>
      <c r="C90" s="35">
        <f t="shared" si="37"/>
        <v>0</v>
      </c>
      <c r="D90" s="35">
        <f t="shared" si="37"/>
        <v>0</v>
      </c>
      <c r="E90" s="35">
        <f t="shared" si="37"/>
        <v>0</v>
      </c>
      <c r="F90" s="35">
        <f t="shared" si="37"/>
        <v>0</v>
      </c>
      <c r="G90" s="35">
        <f t="shared" si="37"/>
        <v>0</v>
      </c>
    </row>
    <row r="91" spans="1:10">
      <c r="A91" s="60" t="s">
        <v>129</v>
      </c>
      <c r="B91" s="24">
        <f t="shared" ref="B91:G91" si="38">B92+B93</f>
        <v>0</v>
      </c>
      <c r="C91" s="24">
        <f t="shared" si="38"/>
        <v>0</v>
      </c>
      <c r="D91" s="24">
        <f t="shared" si="38"/>
        <v>0</v>
      </c>
      <c r="E91" s="24">
        <f t="shared" si="38"/>
        <v>0</v>
      </c>
      <c r="F91" s="24">
        <f t="shared" si="38"/>
        <v>0</v>
      </c>
      <c r="G91" s="25">
        <f t="shared" si="38"/>
        <v>0</v>
      </c>
    </row>
    <row r="92" spans="1:10">
      <c r="A92" s="58" t="s">
        <v>175</v>
      </c>
      <c r="B92" s="35">
        <f t="shared" ref="B92:G92" si="39">B19</f>
        <v>0</v>
      </c>
      <c r="C92" s="35">
        <f t="shared" si="39"/>
        <v>0</v>
      </c>
      <c r="D92" s="35">
        <f t="shared" si="39"/>
        <v>0</v>
      </c>
      <c r="E92" s="35">
        <f t="shared" si="39"/>
        <v>0</v>
      </c>
      <c r="F92" s="35">
        <f t="shared" si="39"/>
        <v>0</v>
      </c>
      <c r="G92" s="35">
        <f t="shared" si="39"/>
        <v>0</v>
      </c>
    </row>
    <row r="93" spans="1:10">
      <c r="A93" s="58" t="s">
        <v>176</v>
      </c>
      <c r="B93" s="35">
        <f t="shared" ref="B93:G93" si="40">B22</f>
        <v>0</v>
      </c>
      <c r="C93" s="35">
        <f t="shared" si="40"/>
        <v>0</v>
      </c>
      <c r="D93" s="35">
        <f t="shared" si="40"/>
        <v>0</v>
      </c>
      <c r="E93" s="35">
        <f t="shared" si="40"/>
        <v>0</v>
      </c>
      <c r="F93" s="35">
        <f t="shared" si="40"/>
        <v>0</v>
      </c>
      <c r="G93" s="35">
        <f t="shared" si="40"/>
        <v>0</v>
      </c>
    </row>
    <row r="94" spans="1:10">
      <c r="A94" s="60" t="s">
        <v>125</v>
      </c>
      <c r="B94" s="24">
        <f t="shared" ref="B94:G94" si="41">B95+B96</f>
        <v>0</v>
      </c>
      <c r="C94" s="24">
        <f t="shared" si="41"/>
        <v>0</v>
      </c>
      <c r="D94" s="24">
        <f t="shared" si="41"/>
        <v>0</v>
      </c>
      <c r="E94" s="24">
        <f t="shared" si="41"/>
        <v>0</v>
      </c>
      <c r="F94" s="24">
        <f t="shared" si="41"/>
        <v>0</v>
      </c>
      <c r="G94" s="25">
        <f t="shared" si="41"/>
        <v>0</v>
      </c>
    </row>
    <row r="95" spans="1:10">
      <c r="A95" s="58" t="s">
        <v>175</v>
      </c>
      <c r="B95" s="35">
        <f t="shared" ref="B95:G95" si="42">B26</f>
        <v>0</v>
      </c>
      <c r="C95" s="35">
        <f t="shared" si="42"/>
        <v>0</v>
      </c>
      <c r="D95" s="35">
        <f t="shared" si="42"/>
        <v>0</v>
      </c>
      <c r="E95" s="35">
        <f t="shared" si="42"/>
        <v>0</v>
      </c>
      <c r="F95" s="35">
        <f t="shared" si="42"/>
        <v>0</v>
      </c>
      <c r="G95" s="35">
        <f t="shared" si="42"/>
        <v>0</v>
      </c>
    </row>
    <row r="96" spans="1:10">
      <c r="A96" s="58" t="s">
        <v>176</v>
      </c>
      <c r="B96" s="35">
        <f t="shared" ref="B96:G96" si="43">B29</f>
        <v>0</v>
      </c>
      <c r="C96" s="35">
        <f t="shared" si="43"/>
        <v>0</v>
      </c>
      <c r="D96" s="35">
        <f t="shared" si="43"/>
        <v>0</v>
      </c>
      <c r="E96" s="35">
        <f t="shared" si="43"/>
        <v>0</v>
      </c>
      <c r="F96" s="35">
        <f t="shared" si="43"/>
        <v>0</v>
      </c>
      <c r="G96" s="35">
        <f t="shared" si="43"/>
        <v>0</v>
      </c>
    </row>
    <row r="97" spans="1:7">
      <c r="A97" s="60" t="s">
        <v>110</v>
      </c>
      <c r="B97" s="24">
        <f t="shared" ref="B97:G97" si="44">B98+B99</f>
        <v>0</v>
      </c>
      <c r="C97" s="24">
        <f t="shared" si="44"/>
        <v>0</v>
      </c>
      <c r="D97" s="24">
        <f t="shared" si="44"/>
        <v>0</v>
      </c>
      <c r="E97" s="24">
        <f t="shared" si="44"/>
        <v>0</v>
      </c>
      <c r="F97" s="24">
        <f t="shared" si="44"/>
        <v>0</v>
      </c>
      <c r="G97" s="25">
        <f t="shared" si="44"/>
        <v>0</v>
      </c>
    </row>
    <row r="98" spans="1:7">
      <c r="A98" s="58" t="s">
        <v>175</v>
      </c>
      <c r="B98" s="35">
        <f t="shared" ref="B98:G98" si="45">B33</f>
        <v>0</v>
      </c>
      <c r="C98" s="35">
        <f t="shared" si="45"/>
        <v>0</v>
      </c>
      <c r="D98" s="35">
        <f t="shared" si="45"/>
        <v>0</v>
      </c>
      <c r="E98" s="35">
        <f t="shared" si="45"/>
        <v>0</v>
      </c>
      <c r="F98" s="35">
        <f t="shared" si="45"/>
        <v>0</v>
      </c>
      <c r="G98" s="35">
        <f t="shared" si="45"/>
        <v>0</v>
      </c>
    </row>
    <row r="99" spans="1:7">
      <c r="A99" s="58" t="s">
        <v>176</v>
      </c>
      <c r="B99" s="35">
        <f t="shared" ref="B99:G99" si="46">B36</f>
        <v>0</v>
      </c>
      <c r="C99" s="35">
        <f t="shared" si="46"/>
        <v>0</v>
      </c>
      <c r="D99" s="35">
        <f t="shared" si="46"/>
        <v>0</v>
      </c>
      <c r="E99" s="35">
        <f t="shared" si="46"/>
        <v>0</v>
      </c>
      <c r="F99" s="35">
        <f t="shared" si="46"/>
        <v>0</v>
      </c>
      <c r="G99" s="35">
        <f t="shared" si="46"/>
        <v>0</v>
      </c>
    </row>
    <row r="100" spans="1:7">
      <c r="A100" s="60" t="s">
        <v>104</v>
      </c>
      <c r="B100" s="24">
        <f t="shared" ref="B100:G100" si="47">B101+B102</f>
        <v>0</v>
      </c>
      <c r="C100" s="24">
        <f t="shared" si="47"/>
        <v>0</v>
      </c>
      <c r="D100" s="24">
        <f t="shared" si="47"/>
        <v>0</v>
      </c>
      <c r="E100" s="24">
        <f t="shared" si="47"/>
        <v>0</v>
      </c>
      <c r="F100" s="24">
        <f t="shared" si="47"/>
        <v>0</v>
      </c>
      <c r="G100" s="25">
        <f t="shared" si="47"/>
        <v>0</v>
      </c>
    </row>
    <row r="101" spans="1:7">
      <c r="A101" s="58" t="s">
        <v>175</v>
      </c>
      <c r="B101" s="35">
        <f t="shared" ref="B101:G101" si="48">B40</f>
        <v>0</v>
      </c>
      <c r="C101" s="35">
        <f t="shared" si="48"/>
        <v>0</v>
      </c>
      <c r="D101" s="35">
        <f t="shared" si="48"/>
        <v>0</v>
      </c>
      <c r="E101" s="35">
        <f t="shared" si="48"/>
        <v>0</v>
      </c>
      <c r="F101" s="35">
        <f t="shared" si="48"/>
        <v>0</v>
      </c>
      <c r="G101" s="35">
        <f t="shared" si="48"/>
        <v>0</v>
      </c>
    </row>
    <row r="102" spans="1:7">
      <c r="A102" s="58" t="s">
        <v>176</v>
      </c>
      <c r="B102" s="35">
        <f t="shared" ref="B102:G102" si="49">B43</f>
        <v>0</v>
      </c>
      <c r="C102" s="35">
        <f t="shared" si="49"/>
        <v>0</v>
      </c>
      <c r="D102" s="35">
        <f t="shared" si="49"/>
        <v>0</v>
      </c>
      <c r="E102" s="35">
        <f t="shared" si="49"/>
        <v>0</v>
      </c>
      <c r="F102" s="35">
        <f t="shared" si="49"/>
        <v>0</v>
      </c>
      <c r="G102" s="35">
        <f t="shared" si="49"/>
        <v>0</v>
      </c>
    </row>
    <row r="103" spans="1:7">
      <c r="A103" s="60" t="s">
        <v>97</v>
      </c>
      <c r="B103" s="24">
        <f t="shared" ref="B103:G103" si="50">B104+B105</f>
        <v>0</v>
      </c>
      <c r="C103" s="24">
        <f t="shared" si="50"/>
        <v>0</v>
      </c>
      <c r="D103" s="24">
        <f t="shared" si="50"/>
        <v>0</v>
      </c>
      <c r="E103" s="24">
        <f t="shared" si="50"/>
        <v>0</v>
      </c>
      <c r="F103" s="24">
        <f t="shared" si="50"/>
        <v>0</v>
      </c>
      <c r="G103" s="25">
        <f t="shared" si="50"/>
        <v>0</v>
      </c>
    </row>
    <row r="104" spans="1:7">
      <c r="A104" s="58" t="s">
        <v>175</v>
      </c>
      <c r="B104" s="35">
        <f t="shared" ref="B104:G104" si="51">B47</f>
        <v>0</v>
      </c>
      <c r="C104" s="35">
        <f t="shared" si="51"/>
        <v>0</v>
      </c>
      <c r="D104" s="35">
        <f t="shared" si="51"/>
        <v>0</v>
      </c>
      <c r="E104" s="35">
        <f t="shared" si="51"/>
        <v>0</v>
      </c>
      <c r="F104" s="35">
        <f t="shared" si="51"/>
        <v>0</v>
      </c>
      <c r="G104" s="35">
        <f t="shared" si="51"/>
        <v>0</v>
      </c>
    </row>
    <row r="105" spans="1:7">
      <c r="A105" s="58" t="s">
        <v>176</v>
      </c>
      <c r="B105" s="35">
        <f t="shared" ref="B105:G105" si="52">B50</f>
        <v>0</v>
      </c>
      <c r="C105" s="35">
        <f t="shared" si="52"/>
        <v>0</v>
      </c>
      <c r="D105" s="35">
        <f t="shared" si="52"/>
        <v>0</v>
      </c>
      <c r="E105" s="35">
        <f t="shared" si="52"/>
        <v>0</v>
      </c>
      <c r="F105" s="35">
        <f t="shared" si="52"/>
        <v>0</v>
      </c>
      <c r="G105" s="35">
        <f t="shared" si="52"/>
        <v>0</v>
      </c>
    </row>
    <row r="106" spans="1:7">
      <c r="A106" s="60" t="s">
        <v>90</v>
      </c>
      <c r="B106" s="24">
        <f t="shared" ref="B106:G106" si="53">B107+B108</f>
        <v>0</v>
      </c>
      <c r="C106" s="24">
        <f t="shared" si="53"/>
        <v>0</v>
      </c>
      <c r="D106" s="24">
        <f t="shared" si="53"/>
        <v>0</v>
      </c>
      <c r="E106" s="24">
        <f t="shared" si="53"/>
        <v>0</v>
      </c>
      <c r="F106" s="24">
        <f t="shared" si="53"/>
        <v>0</v>
      </c>
      <c r="G106" s="25">
        <f t="shared" si="53"/>
        <v>0</v>
      </c>
    </row>
    <row r="107" spans="1:7">
      <c r="A107" s="58" t="s">
        <v>175</v>
      </c>
      <c r="B107" s="35">
        <f t="shared" ref="B107:G107" si="54">B54</f>
        <v>0</v>
      </c>
      <c r="C107" s="35">
        <f t="shared" si="54"/>
        <v>0</v>
      </c>
      <c r="D107" s="35">
        <f t="shared" si="54"/>
        <v>0</v>
      </c>
      <c r="E107" s="35">
        <f t="shared" si="54"/>
        <v>0</v>
      </c>
      <c r="F107" s="35">
        <f t="shared" si="54"/>
        <v>0</v>
      </c>
      <c r="G107" s="35">
        <f t="shared" si="54"/>
        <v>0</v>
      </c>
    </row>
    <row r="108" spans="1:7">
      <c r="A108" s="58" t="s">
        <v>176</v>
      </c>
      <c r="B108" s="35">
        <f t="shared" ref="B108:G108" si="55">B57</f>
        <v>0</v>
      </c>
      <c r="C108" s="35">
        <f t="shared" si="55"/>
        <v>0</v>
      </c>
      <c r="D108" s="35">
        <f t="shared" si="55"/>
        <v>0</v>
      </c>
      <c r="E108" s="35">
        <f t="shared" si="55"/>
        <v>0</v>
      </c>
      <c r="F108" s="35">
        <f t="shared" si="55"/>
        <v>0</v>
      </c>
      <c r="G108" s="35">
        <f t="shared" si="55"/>
        <v>0</v>
      </c>
    </row>
    <row r="109" spans="1:7">
      <c r="A109" s="60" t="s">
        <v>78</v>
      </c>
      <c r="B109" s="24">
        <f t="shared" ref="B109:G109" si="56">B110+B111</f>
        <v>0</v>
      </c>
      <c r="C109" s="24">
        <f t="shared" si="56"/>
        <v>0</v>
      </c>
      <c r="D109" s="24">
        <f t="shared" si="56"/>
        <v>0</v>
      </c>
      <c r="E109" s="24">
        <f t="shared" si="56"/>
        <v>0</v>
      </c>
      <c r="F109" s="24">
        <f t="shared" si="56"/>
        <v>0</v>
      </c>
      <c r="G109" s="25">
        <f t="shared" si="56"/>
        <v>0</v>
      </c>
    </row>
    <row r="110" spans="1:7">
      <c r="A110" s="58" t="s">
        <v>175</v>
      </c>
      <c r="B110" s="35">
        <f t="shared" ref="B110:G110" si="57">B61</f>
        <v>0</v>
      </c>
      <c r="C110" s="35">
        <f t="shared" si="57"/>
        <v>0</v>
      </c>
      <c r="D110" s="35">
        <f t="shared" si="57"/>
        <v>0</v>
      </c>
      <c r="E110" s="35">
        <f t="shared" si="57"/>
        <v>0</v>
      </c>
      <c r="F110" s="35">
        <f t="shared" si="57"/>
        <v>0</v>
      </c>
      <c r="G110" s="35">
        <f t="shared" si="57"/>
        <v>0</v>
      </c>
    </row>
    <row r="111" spans="1:7">
      <c r="A111" s="58" t="s">
        <v>176</v>
      </c>
      <c r="B111" s="35">
        <f t="shared" ref="B111:G111" si="58">B64</f>
        <v>0</v>
      </c>
      <c r="C111" s="35">
        <f t="shared" si="58"/>
        <v>0</v>
      </c>
      <c r="D111" s="35">
        <f t="shared" si="58"/>
        <v>0</v>
      </c>
      <c r="E111" s="35">
        <f t="shared" si="58"/>
        <v>0</v>
      </c>
      <c r="F111" s="35">
        <f t="shared" si="58"/>
        <v>0</v>
      </c>
      <c r="G111" s="35">
        <f t="shared" si="58"/>
        <v>0</v>
      </c>
    </row>
    <row r="112" spans="1:7">
      <c r="A112" s="60" t="s">
        <v>73</v>
      </c>
      <c r="B112" s="24">
        <f t="shared" ref="B112:G112" si="59">B113+B114</f>
        <v>0</v>
      </c>
      <c r="C112" s="24">
        <f t="shared" si="59"/>
        <v>0</v>
      </c>
      <c r="D112" s="24">
        <f t="shared" si="59"/>
        <v>0</v>
      </c>
      <c r="E112" s="24">
        <f t="shared" si="59"/>
        <v>0</v>
      </c>
      <c r="F112" s="24">
        <f t="shared" si="59"/>
        <v>0</v>
      </c>
      <c r="G112" s="25">
        <f t="shared" si="59"/>
        <v>0</v>
      </c>
    </row>
    <row r="113" spans="1:7">
      <c r="A113" s="58" t="s">
        <v>175</v>
      </c>
      <c r="B113" s="35">
        <f t="shared" ref="B113:G113" si="60">B68</f>
        <v>0</v>
      </c>
      <c r="C113" s="35">
        <f t="shared" si="60"/>
        <v>0</v>
      </c>
      <c r="D113" s="35">
        <f t="shared" si="60"/>
        <v>0</v>
      </c>
      <c r="E113" s="35">
        <f t="shared" si="60"/>
        <v>0</v>
      </c>
      <c r="F113" s="35">
        <f t="shared" si="60"/>
        <v>0</v>
      </c>
      <c r="G113" s="35">
        <f t="shared" si="60"/>
        <v>0</v>
      </c>
    </row>
    <row r="114" spans="1:7">
      <c r="A114" s="58" t="s">
        <v>176</v>
      </c>
      <c r="B114" s="35">
        <f t="shared" ref="B114:G114" si="61">B71</f>
        <v>0</v>
      </c>
      <c r="C114" s="35">
        <f t="shared" si="61"/>
        <v>0</v>
      </c>
      <c r="D114" s="35">
        <f t="shared" si="61"/>
        <v>0</v>
      </c>
      <c r="E114" s="35">
        <f t="shared" si="61"/>
        <v>0</v>
      </c>
      <c r="F114" s="35">
        <f t="shared" si="61"/>
        <v>0</v>
      </c>
      <c r="G114" s="35">
        <f t="shared" si="61"/>
        <v>0</v>
      </c>
    </row>
    <row r="115" spans="1:7">
      <c r="A115" s="60" t="s">
        <v>174</v>
      </c>
      <c r="B115" s="24">
        <f t="shared" ref="B115:G117" si="62">B112+B109+B106+B103+B100+B97+B94+B91+B88+B85</f>
        <v>0</v>
      </c>
      <c r="C115" s="24">
        <f t="shared" si="62"/>
        <v>0</v>
      </c>
      <c r="D115" s="24">
        <f t="shared" si="62"/>
        <v>0</v>
      </c>
      <c r="E115" s="24">
        <f t="shared" si="62"/>
        <v>0</v>
      </c>
      <c r="F115" s="24">
        <f t="shared" si="62"/>
        <v>0</v>
      </c>
      <c r="G115" s="25">
        <f t="shared" si="62"/>
        <v>0</v>
      </c>
    </row>
    <row r="116" spans="1:7">
      <c r="A116" s="58" t="s">
        <v>175</v>
      </c>
      <c r="B116" s="35">
        <f t="shared" si="62"/>
        <v>0</v>
      </c>
      <c r="C116" s="35">
        <f t="shared" si="62"/>
        <v>0</v>
      </c>
      <c r="D116" s="35">
        <f t="shared" si="62"/>
        <v>0</v>
      </c>
      <c r="E116" s="35">
        <f t="shared" si="62"/>
        <v>0</v>
      </c>
      <c r="F116" s="35">
        <f t="shared" si="62"/>
        <v>0</v>
      </c>
      <c r="G116" s="36">
        <f t="shared" si="62"/>
        <v>0</v>
      </c>
    </row>
    <row r="117" spans="1:7" ht="13.5" thickBot="1">
      <c r="A117" s="61" t="s">
        <v>176</v>
      </c>
      <c r="B117" s="38">
        <f t="shared" si="62"/>
        <v>0</v>
      </c>
      <c r="C117" s="38">
        <f t="shared" si="62"/>
        <v>0</v>
      </c>
      <c r="D117" s="38">
        <f t="shared" si="62"/>
        <v>0</v>
      </c>
      <c r="E117" s="38">
        <f t="shared" si="62"/>
        <v>0</v>
      </c>
      <c r="F117" s="38">
        <f t="shared" si="62"/>
        <v>0</v>
      </c>
      <c r="G117" s="39">
        <f t="shared" si="62"/>
        <v>0</v>
      </c>
    </row>
  </sheetData>
  <phoneticPr fontId="25" type="noConversion"/>
  <pageMargins left="0.74803149606299213" right="0.35433070866141736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46959-C1AC-4A72-97F5-9614BB8B8D50}">
  <sheetPr codeName="Sheet6">
    <outlinePr summaryBelow="0" summaryRight="0"/>
  </sheetPr>
  <dimension ref="A1:J264"/>
  <sheetViews>
    <sheetView zoomScaleNormal="100" workbookViewId="0">
      <pane xSplit="1" ySplit="1" topLeftCell="B4" activePane="bottomRight" state="frozen"/>
      <selection pane="topRight" activeCell="B1" sqref="B1"/>
      <selection pane="bottomLeft" activeCell="A4" sqref="A4"/>
      <selection pane="bottomRight" activeCell="B22" sqref="B22"/>
    </sheetView>
  </sheetViews>
  <sheetFormatPr defaultRowHeight="12.75" outlineLevelRow="1"/>
  <cols>
    <col min="1" max="1" width="45" style="7" customWidth="1"/>
    <col min="2" max="2" width="10" style="7" customWidth="1"/>
    <col min="3" max="3" width="9.7109375" style="7" customWidth="1"/>
    <col min="4" max="4" width="9.5703125" style="7" customWidth="1"/>
    <col min="5" max="5" width="10.28515625" style="7" customWidth="1"/>
    <col min="6" max="6" width="10.42578125" style="7" customWidth="1"/>
    <col min="7" max="7" width="9.5703125" style="7" customWidth="1"/>
    <col min="8" max="8" width="45" customWidth="1"/>
    <col min="9" max="9" width="62" customWidth="1"/>
    <col min="10" max="10" width="11.140625" customWidth="1"/>
  </cols>
  <sheetData>
    <row r="1" spans="1:9" ht="38.25" customHeight="1" outlineLevel="1" collapsed="1" thickBot="1">
      <c r="A1" s="2" t="s">
        <v>490</v>
      </c>
      <c r="B1" s="306" t="s">
        <v>466</v>
      </c>
      <c r="C1" s="306" t="s">
        <v>467</v>
      </c>
      <c r="D1" s="306" t="s">
        <v>462</v>
      </c>
      <c r="E1" s="306" t="s">
        <v>463</v>
      </c>
      <c r="F1" s="306" t="s">
        <v>464</v>
      </c>
      <c r="G1" s="306" t="s">
        <v>468</v>
      </c>
    </row>
    <row r="2" spans="1:9" ht="15" customHeight="1">
      <c r="A2" s="254" t="s">
        <v>316</v>
      </c>
      <c r="B2" s="255">
        <v>1411528</v>
      </c>
      <c r="C2" s="255">
        <v>1447901</v>
      </c>
      <c r="D2" s="255">
        <v>1450000</v>
      </c>
      <c r="E2" s="255">
        <v>1500000</v>
      </c>
      <c r="F2" s="255">
        <v>1575415</v>
      </c>
      <c r="G2" s="256">
        <v>1600000</v>
      </c>
    </row>
    <row r="3" spans="1:9">
      <c r="A3" s="257" t="s">
        <v>317</v>
      </c>
      <c r="B3" s="255">
        <v>305575</v>
      </c>
      <c r="C3" s="255">
        <v>299520</v>
      </c>
      <c r="D3" s="255">
        <v>299520</v>
      </c>
      <c r="E3" s="255">
        <v>299520</v>
      </c>
      <c r="F3" s="255">
        <v>299520</v>
      </c>
      <c r="G3" s="256">
        <v>299520</v>
      </c>
      <c r="H3" s="307" t="s">
        <v>365</v>
      </c>
    </row>
    <row r="4" spans="1:9">
      <c r="A4" s="297" t="s">
        <v>434</v>
      </c>
      <c r="B4" s="285"/>
      <c r="C4" s="285"/>
      <c r="D4" s="285"/>
      <c r="E4" s="285"/>
      <c r="F4" s="285"/>
      <c r="G4" s="286"/>
      <c r="H4" s="5" t="s">
        <v>351</v>
      </c>
      <c r="I4" s="5"/>
    </row>
    <row r="5" spans="1:9">
      <c r="A5" s="257" t="s">
        <v>318</v>
      </c>
      <c r="B5" s="258"/>
      <c r="C5" s="259"/>
      <c r="D5" s="259"/>
      <c r="E5" s="259"/>
      <c r="F5" s="259"/>
      <c r="G5" s="260"/>
      <c r="H5" s="170" t="s">
        <v>319</v>
      </c>
      <c r="I5" s="5" t="s">
        <v>361</v>
      </c>
    </row>
    <row r="6" spans="1:9">
      <c r="A6" s="254" t="s">
        <v>320</v>
      </c>
      <c r="B6" s="261">
        <v>1400915</v>
      </c>
      <c r="C6" s="261">
        <v>1381068</v>
      </c>
      <c r="D6" s="261">
        <v>1400000</v>
      </c>
      <c r="E6" s="261">
        <v>1480123</v>
      </c>
      <c r="F6" s="261">
        <v>1545000</v>
      </c>
      <c r="G6" s="262">
        <v>1550000</v>
      </c>
    </row>
    <row r="7" spans="1:9">
      <c r="A7" s="263" t="s">
        <v>321</v>
      </c>
      <c r="B7" s="264">
        <v>58541</v>
      </c>
      <c r="C7" s="163">
        <v>60000</v>
      </c>
      <c r="D7" s="163">
        <v>60000</v>
      </c>
      <c r="E7" s="163">
        <v>60000</v>
      </c>
      <c r="F7" s="163">
        <v>60000</v>
      </c>
      <c r="G7" s="164">
        <v>60000</v>
      </c>
      <c r="H7" s="307" t="s">
        <v>365</v>
      </c>
      <c r="I7" s="5"/>
    </row>
    <row r="8" spans="1:9">
      <c r="A8" s="265" t="s">
        <v>322</v>
      </c>
      <c r="B8" s="314"/>
      <c r="C8" s="470"/>
      <c r="D8" s="470"/>
      <c r="E8" s="470"/>
      <c r="F8" s="470"/>
      <c r="G8" s="471"/>
      <c r="H8" s="406" t="s">
        <v>328</v>
      </c>
      <c r="I8" s="5" t="s">
        <v>361</v>
      </c>
    </row>
    <row r="9" spans="1:9">
      <c r="A9" s="297" t="s">
        <v>350</v>
      </c>
      <c r="B9" s="287"/>
      <c r="C9" s="288"/>
      <c r="D9" s="288"/>
      <c r="E9" s="288"/>
      <c r="F9" s="288"/>
      <c r="G9" s="289"/>
    </row>
    <row r="10" spans="1:9">
      <c r="A10" s="266" t="s">
        <v>205</v>
      </c>
      <c r="B10" s="29">
        <f t="shared" ref="B10:G10" si="0">B2-B6</f>
        <v>10613</v>
      </c>
      <c r="C10" s="29">
        <f t="shared" si="0"/>
        <v>66833</v>
      </c>
      <c r="D10" s="29">
        <f t="shared" si="0"/>
        <v>50000</v>
      </c>
      <c r="E10" s="29">
        <f t="shared" si="0"/>
        <v>19877</v>
      </c>
      <c r="F10" s="29">
        <f t="shared" si="0"/>
        <v>30415</v>
      </c>
      <c r="G10" s="43">
        <f t="shared" si="0"/>
        <v>50000</v>
      </c>
    </row>
    <row r="11" spans="1:9">
      <c r="A11" s="14" t="s">
        <v>323</v>
      </c>
      <c r="B11" s="261">
        <v>-46400</v>
      </c>
      <c r="C11" s="261">
        <v>-10056</v>
      </c>
      <c r="D11" s="261">
        <v>-46292</v>
      </c>
      <c r="E11" s="261">
        <v>-20000</v>
      </c>
      <c r="F11" s="261">
        <v>-15000</v>
      </c>
      <c r="G11" s="262">
        <v>-50000</v>
      </c>
      <c r="H11" t="s">
        <v>337</v>
      </c>
      <c r="I11" s="167"/>
    </row>
    <row r="12" spans="1:9">
      <c r="A12" s="14" t="s">
        <v>3</v>
      </c>
      <c r="B12" s="29">
        <f t="shared" ref="B12:G12" si="1">B10+B11</f>
        <v>-35787</v>
      </c>
      <c r="C12" s="29">
        <f t="shared" si="1"/>
        <v>56777</v>
      </c>
      <c r="D12" s="29">
        <f t="shared" si="1"/>
        <v>3708</v>
      </c>
      <c r="E12" s="29">
        <f t="shared" si="1"/>
        <v>-123</v>
      </c>
      <c r="F12" s="29">
        <f t="shared" si="1"/>
        <v>15415</v>
      </c>
      <c r="G12" s="43">
        <f t="shared" si="1"/>
        <v>0</v>
      </c>
    </row>
    <row r="13" spans="1:9">
      <c r="A13" s="14" t="s">
        <v>324</v>
      </c>
      <c r="B13" s="261">
        <v>9873</v>
      </c>
      <c r="C13" s="261">
        <v>-35291</v>
      </c>
      <c r="D13" s="261">
        <v>-12141</v>
      </c>
      <c r="E13" s="261">
        <v>-9605</v>
      </c>
      <c r="F13" s="261">
        <v>0</v>
      </c>
      <c r="G13" s="262">
        <v>0</v>
      </c>
      <c r="H13" t="s">
        <v>329</v>
      </c>
    </row>
    <row r="14" spans="1:9" ht="25.5">
      <c r="A14" s="15" t="s">
        <v>45</v>
      </c>
      <c r="B14" s="258">
        <v>-24825</v>
      </c>
      <c r="C14" s="259">
        <v>21486</v>
      </c>
      <c r="D14" s="259">
        <v>-8433</v>
      </c>
      <c r="E14" s="259">
        <v>-9728</v>
      </c>
      <c r="F14" s="259">
        <v>15415</v>
      </c>
      <c r="G14" s="260">
        <v>0</v>
      </c>
    </row>
    <row r="15" spans="1:9">
      <c r="A15" s="15" t="s">
        <v>447</v>
      </c>
      <c r="B15" s="258">
        <v>1089</v>
      </c>
      <c r="C15" s="259"/>
      <c r="D15" s="259"/>
      <c r="E15" s="259"/>
      <c r="F15" s="259"/>
      <c r="G15" s="260"/>
      <c r="H15" s="300" t="s">
        <v>354</v>
      </c>
    </row>
    <row r="16" spans="1:9">
      <c r="A16" s="267"/>
      <c r="B16" s="268"/>
      <c r="C16" s="268"/>
      <c r="D16" s="268"/>
      <c r="E16" s="268"/>
      <c r="F16" s="268"/>
      <c r="G16" s="269"/>
    </row>
    <row r="17" spans="1:10" ht="17.25" customHeight="1">
      <c r="A17" s="15" t="s">
        <v>7</v>
      </c>
      <c r="B17" s="261">
        <v>49065</v>
      </c>
      <c r="C17" s="30">
        <f>B17+C14</f>
        <v>70551</v>
      </c>
      <c r="D17" s="30">
        <f>C17+D14</f>
        <v>62118</v>
      </c>
      <c r="E17" s="30">
        <f>D17+E14</f>
        <v>52390</v>
      </c>
      <c r="F17" s="30">
        <f>E17+F14</f>
        <v>67805</v>
      </c>
      <c r="G17" s="270">
        <f>F17+G14</f>
        <v>67805</v>
      </c>
      <c r="H17" s="290"/>
    </row>
    <row r="18" spans="1:10">
      <c r="A18" s="16" t="s">
        <v>18</v>
      </c>
      <c r="B18" s="271">
        <v>57037</v>
      </c>
      <c r="C18" s="303">
        <f>B18+C13</f>
        <v>21746</v>
      </c>
      <c r="D18" s="303">
        <f>C18+D13</f>
        <v>9605</v>
      </c>
      <c r="E18" s="303">
        <f>D18+E13</f>
        <v>0</v>
      </c>
      <c r="F18" s="303">
        <f>E18+F13</f>
        <v>0</v>
      </c>
      <c r="G18" s="303">
        <f>F18+G13</f>
        <v>0</v>
      </c>
    </row>
    <row r="19" spans="1:10" ht="22.5">
      <c r="A19" s="175" t="s">
        <v>379</v>
      </c>
      <c r="B19" s="271"/>
      <c r="C19" s="259"/>
      <c r="D19" s="168"/>
      <c r="E19" s="168"/>
      <c r="F19" s="168"/>
      <c r="G19" s="361"/>
      <c r="H19" s="67" t="s">
        <v>435</v>
      </c>
    </row>
    <row r="20" spans="1:10">
      <c r="A20" s="175" t="s">
        <v>52</v>
      </c>
      <c r="B20" s="271"/>
      <c r="C20" s="259"/>
      <c r="D20" s="168"/>
      <c r="E20" s="168"/>
      <c r="F20" s="168"/>
      <c r="G20" s="361"/>
      <c r="H20" s="338" t="s">
        <v>325</v>
      </c>
    </row>
    <row r="21" spans="1:10">
      <c r="A21" s="291" t="s">
        <v>346</v>
      </c>
      <c r="B21" s="465">
        <v>30000</v>
      </c>
      <c r="C21" s="466">
        <v>15000</v>
      </c>
      <c r="D21" s="294"/>
      <c r="E21" s="294"/>
      <c r="F21" s="294"/>
      <c r="G21" s="362"/>
      <c r="H21" s="467" t="s">
        <v>494</v>
      </c>
      <c r="I21" s="363" t="s">
        <v>352</v>
      </c>
      <c r="J21" t="s">
        <v>496</v>
      </c>
    </row>
    <row r="22" spans="1:10" ht="27.75" customHeight="1">
      <c r="A22" s="15" t="s">
        <v>47</v>
      </c>
      <c r="B22" s="26">
        <f t="shared" ref="B22:G22" si="2">IF(B18-B17&lt;0,0,B18-B17)</f>
        <v>7972</v>
      </c>
      <c r="C22" s="26">
        <f t="shared" si="2"/>
        <v>0</v>
      </c>
      <c r="D22" s="26">
        <f t="shared" si="2"/>
        <v>0</v>
      </c>
      <c r="E22" s="26">
        <f t="shared" si="2"/>
        <v>0</v>
      </c>
      <c r="F22" s="26">
        <f t="shared" si="2"/>
        <v>0</v>
      </c>
      <c r="G22" s="32">
        <f t="shared" si="2"/>
        <v>0</v>
      </c>
    </row>
    <row r="23" spans="1:10" ht="13.5" thickBot="1">
      <c r="A23" s="273" t="s">
        <v>48</v>
      </c>
      <c r="B23" s="274">
        <f t="shared" ref="B23:G23" si="3">B22/B2</f>
        <v>5.6477802778265819E-3</v>
      </c>
      <c r="C23" s="274">
        <f t="shared" si="3"/>
        <v>0</v>
      </c>
      <c r="D23" s="274">
        <f t="shared" si="3"/>
        <v>0</v>
      </c>
      <c r="E23" s="274">
        <f t="shared" si="3"/>
        <v>0</v>
      </c>
      <c r="F23" s="274">
        <f t="shared" si="3"/>
        <v>0</v>
      </c>
      <c r="G23" s="275">
        <f t="shared" si="3"/>
        <v>0</v>
      </c>
    </row>
    <row r="24" spans="1:10" s="5" customFormat="1" ht="13.5" thickBot="1">
      <c r="A24" s="3"/>
      <c r="B24" s="314">
        <f t="shared" ref="B24:G24" si="4">B12+B13-B14+B15</f>
        <v>0</v>
      </c>
      <c r="C24" s="314">
        <f t="shared" si="4"/>
        <v>0</v>
      </c>
      <c r="D24" s="314">
        <f t="shared" si="4"/>
        <v>0</v>
      </c>
      <c r="E24" s="314">
        <f t="shared" si="4"/>
        <v>0</v>
      </c>
      <c r="F24" s="314">
        <f t="shared" si="4"/>
        <v>0</v>
      </c>
      <c r="G24" s="314">
        <f t="shared" si="4"/>
        <v>0</v>
      </c>
    </row>
    <row r="25" spans="1:10" s="5" customFormat="1" ht="51" collapsed="1">
      <c r="A25" s="2" t="s">
        <v>19</v>
      </c>
      <c r="B25" s="20" t="s">
        <v>15</v>
      </c>
      <c r="C25" s="20" t="s">
        <v>10</v>
      </c>
      <c r="D25" s="20" t="s">
        <v>11</v>
      </c>
      <c r="E25" s="20" t="s">
        <v>12</v>
      </c>
      <c r="F25" s="20" t="s">
        <v>13</v>
      </c>
      <c r="G25" s="21" t="s">
        <v>14</v>
      </c>
    </row>
    <row r="26" spans="1:10" s="5" customFormat="1" hidden="1" outlineLevel="1">
      <c r="A26" s="254" t="s">
        <v>316</v>
      </c>
      <c r="B26" s="255"/>
      <c r="C26" s="255"/>
      <c r="D26" s="255"/>
      <c r="E26" s="255"/>
      <c r="F26" s="255"/>
      <c r="G26" s="256"/>
    </row>
    <row r="27" spans="1:10" s="5" customFormat="1" hidden="1" outlineLevel="1">
      <c r="A27" s="257" t="s">
        <v>317</v>
      </c>
      <c r="B27" s="258"/>
      <c r="C27" s="259"/>
      <c r="D27" s="259"/>
      <c r="E27" s="259"/>
      <c r="F27" s="259"/>
      <c r="G27" s="260"/>
    </row>
    <row r="28" spans="1:10" hidden="1" outlineLevel="1">
      <c r="A28" s="284" t="s">
        <v>347</v>
      </c>
      <c r="B28" s="285"/>
      <c r="C28" s="285"/>
      <c r="D28" s="285"/>
      <c r="E28" s="285"/>
      <c r="F28" s="285"/>
      <c r="G28" s="286"/>
    </row>
    <row r="29" spans="1:10" hidden="1" outlineLevel="1">
      <c r="A29" s="257" t="s">
        <v>318</v>
      </c>
      <c r="B29" s="258"/>
      <c r="C29" s="259"/>
      <c r="D29" s="259"/>
      <c r="E29" s="259"/>
      <c r="F29" s="259"/>
      <c r="G29" s="260"/>
    </row>
    <row r="30" spans="1:10" hidden="1" outlineLevel="1">
      <c r="A30" s="254" t="s">
        <v>320</v>
      </c>
      <c r="B30" s="261"/>
      <c r="C30" s="261"/>
      <c r="D30" s="261"/>
      <c r="E30" s="261"/>
      <c r="F30" s="261"/>
      <c r="G30" s="262"/>
    </row>
    <row r="31" spans="1:10" hidden="1" outlineLevel="1">
      <c r="A31" s="263" t="s">
        <v>321</v>
      </c>
      <c r="B31" s="163"/>
      <c r="C31" s="163"/>
      <c r="D31" s="163"/>
      <c r="E31" s="163"/>
      <c r="F31" s="163"/>
      <c r="G31" s="164"/>
    </row>
    <row r="32" spans="1:10" hidden="1" outlineLevel="1">
      <c r="A32" s="265" t="s">
        <v>322</v>
      </c>
      <c r="B32" s="165"/>
      <c r="C32" s="165"/>
      <c r="D32" s="165"/>
      <c r="E32" s="165"/>
      <c r="F32" s="165"/>
      <c r="G32" s="166"/>
    </row>
    <row r="33" spans="1:7" hidden="1" outlineLevel="1">
      <c r="A33" s="284" t="s">
        <v>348</v>
      </c>
      <c r="B33" s="287"/>
      <c r="C33" s="288"/>
      <c r="D33" s="288"/>
      <c r="E33" s="288"/>
      <c r="F33" s="288"/>
      <c r="G33" s="289"/>
    </row>
    <row r="34" spans="1:7" hidden="1" outlineLevel="1">
      <c r="A34" s="266" t="s">
        <v>205</v>
      </c>
      <c r="B34" s="29">
        <f t="shared" ref="B34:G34" si="5">B26-B30</f>
        <v>0</v>
      </c>
      <c r="C34" s="29">
        <f t="shared" si="5"/>
        <v>0</v>
      </c>
      <c r="D34" s="29">
        <f t="shared" si="5"/>
        <v>0</v>
      </c>
      <c r="E34" s="29">
        <f t="shared" si="5"/>
        <v>0</v>
      </c>
      <c r="F34" s="29">
        <f t="shared" si="5"/>
        <v>0</v>
      </c>
      <c r="G34" s="43">
        <f t="shared" si="5"/>
        <v>0</v>
      </c>
    </row>
    <row r="35" spans="1:7" hidden="1" outlineLevel="1">
      <c r="A35" s="276" t="s">
        <v>323</v>
      </c>
      <c r="B35" s="261"/>
      <c r="C35" s="261"/>
      <c r="D35" s="261"/>
      <c r="E35" s="261"/>
      <c r="F35" s="261"/>
      <c r="G35" s="262"/>
    </row>
    <row r="36" spans="1:7" hidden="1" outlineLevel="1">
      <c r="A36" s="14" t="s">
        <v>3</v>
      </c>
      <c r="B36" s="29">
        <f t="shared" ref="B36:G36" si="6">B34+B35</f>
        <v>0</v>
      </c>
      <c r="C36" s="29">
        <f t="shared" si="6"/>
        <v>0</v>
      </c>
      <c r="D36" s="29">
        <f t="shared" si="6"/>
        <v>0</v>
      </c>
      <c r="E36" s="29">
        <f t="shared" si="6"/>
        <v>0</v>
      </c>
      <c r="F36" s="29">
        <f t="shared" si="6"/>
        <v>0</v>
      </c>
      <c r="G36" s="43">
        <f t="shared" si="6"/>
        <v>0</v>
      </c>
    </row>
    <row r="37" spans="1:7" hidden="1" outlineLevel="1">
      <c r="A37" s="14" t="s">
        <v>324</v>
      </c>
      <c r="B37" s="261">
        <v>0</v>
      </c>
      <c r="C37" s="261"/>
      <c r="D37" s="261"/>
      <c r="E37" s="261"/>
      <c r="F37" s="261"/>
      <c r="G37" s="262"/>
    </row>
    <row r="38" spans="1:7" ht="25.5" hidden="1" outlineLevel="1">
      <c r="A38" s="15" t="s">
        <v>45</v>
      </c>
      <c r="B38" s="258"/>
      <c r="C38" s="259"/>
      <c r="D38" s="259"/>
      <c r="E38" s="259"/>
      <c r="F38" s="259"/>
      <c r="G38" s="260"/>
    </row>
    <row r="39" spans="1:7" ht="25.5" hidden="1" outlineLevel="1">
      <c r="A39" s="15" t="s">
        <v>46</v>
      </c>
      <c r="B39" s="258"/>
      <c r="C39" s="259"/>
      <c r="D39" s="259"/>
      <c r="E39" s="259"/>
      <c r="F39" s="259"/>
      <c r="G39" s="260"/>
    </row>
    <row r="40" spans="1:7" hidden="1" outlineLevel="1">
      <c r="A40" s="267"/>
      <c r="B40" s="268"/>
      <c r="C40" s="268"/>
      <c r="D40" s="268"/>
      <c r="E40" s="268"/>
      <c r="F40" s="268"/>
      <c r="G40" s="269"/>
    </row>
    <row r="41" spans="1:7" ht="25.5" hidden="1" outlineLevel="1">
      <c r="A41" s="15" t="s">
        <v>7</v>
      </c>
      <c r="B41" s="261"/>
      <c r="C41" s="30">
        <f>B41+C38</f>
        <v>0</v>
      </c>
      <c r="D41" s="30">
        <f>C41+D38</f>
        <v>0</v>
      </c>
      <c r="E41" s="30">
        <f>D41+E38</f>
        <v>0</v>
      </c>
      <c r="F41" s="30">
        <f>E41+F38</f>
        <v>0</v>
      </c>
      <c r="G41" s="270">
        <f>F41+G38</f>
        <v>0</v>
      </c>
    </row>
    <row r="42" spans="1:7" hidden="1" outlineLevel="1">
      <c r="A42" s="16" t="s">
        <v>18</v>
      </c>
      <c r="B42" s="271"/>
      <c r="C42" s="303">
        <f>B42+C37</f>
        <v>0</v>
      </c>
      <c r="D42" s="303">
        <f>C42+D37</f>
        <v>0</v>
      </c>
      <c r="E42" s="303">
        <f>D42+E37</f>
        <v>0</v>
      </c>
      <c r="F42" s="303">
        <f>E42+F37</f>
        <v>0</v>
      </c>
      <c r="G42" s="303">
        <f>F42+G37</f>
        <v>0</v>
      </c>
    </row>
    <row r="43" spans="1:7" ht="24.75" hidden="1" customHeight="1" outlineLevel="1">
      <c r="A43" s="175" t="s">
        <v>379</v>
      </c>
      <c r="B43" s="169"/>
      <c r="C43" s="168"/>
      <c r="D43" s="168"/>
      <c r="E43" s="168"/>
      <c r="F43" s="168"/>
      <c r="G43" s="272"/>
    </row>
    <row r="44" spans="1:7" hidden="1" outlineLevel="1">
      <c r="A44" s="175" t="s">
        <v>52</v>
      </c>
      <c r="B44" s="271"/>
      <c r="C44" s="259"/>
      <c r="D44" s="168"/>
      <c r="E44" s="168"/>
      <c r="F44" s="168"/>
      <c r="G44" s="272"/>
    </row>
    <row r="45" spans="1:7" hidden="1" outlineLevel="1">
      <c r="A45" s="291" t="s">
        <v>346</v>
      </c>
      <c r="B45" s="292"/>
      <c r="C45" s="293"/>
      <c r="D45" s="294"/>
      <c r="E45" s="294"/>
      <c r="F45" s="294"/>
      <c r="G45" s="295"/>
    </row>
    <row r="46" spans="1:7" hidden="1" outlineLevel="1">
      <c r="A46" s="15" t="s">
        <v>47</v>
      </c>
      <c r="B46" s="26">
        <f t="shared" ref="B46:G46" si="7">IF(B42-B41&lt;0,0,B42-B41)</f>
        <v>0</v>
      </c>
      <c r="C46" s="26">
        <f t="shared" si="7"/>
        <v>0</v>
      </c>
      <c r="D46" s="26">
        <f t="shared" si="7"/>
        <v>0</v>
      </c>
      <c r="E46" s="26">
        <f t="shared" si="7"/>
        <v>0</v>
      </c>
      <c r="F46" s="26">
        <f t="shared" si="7"/>
        <v>0</v>
      </c>
      <c r="G46" s="32">
        <f t="shared" si="7"/>
        <v>0</v>
      </c>
    </row>
    <row r="47" spans="1:7" ht="13.5" hidden="1" outlineLevel="1" thickBot="1">
      <c r="A47" s="273" t="s">
        <v>48</v>
      </c>
      <c r="B47" s="274" t="e">
        <f t="shared" ref="B47:G47" si="8">B46/B26</f>
        <v>#DIV/0!</v>
      </c>
      <c r="C47" s="274" t="e">
        <f t="shared" si="8"/>
        <v>#DIV/0!</v>
      </c>
      <c r="D47" s="274" t="e">
        <f t="shared" si="8"/>
        <v>#DIV/0!</v>
      </c>
      <c r="E47" s="274" t="e">
        <f t="shared" si="8"/>
        <v>#DIV/0!</v>
      </c>
      <c r="F47" s="274" t="e">
        <f t="shared" si="8"/>
        <v>#DIV/0!</v>
      </c>
      <c r="G47" s="275" t="e">
        <f t="shared" si="8"/>
        <v>#DIV/0!</v>
      </c>
    </row>
    <row r="48" spans="1:7" ht="13.5" thickBot="1">
      <c r="B48" s="314">
        <f t="shared" ref="B48:G48" si="9">B36+B37-B38+B39</f>
        <v>0</v>
      </c>
      <c r="C48" s="314">
        <f t="shared" si="9"/>
        <v>0</v>
      </c>
      <c r="D48" s="314">
        <f t="shared" si="9"/>
        <v>0</v>
      </c>
      <c r="E48" s="314">
        <f t="shared" si="9"/>
        <v>0</v>
      </c>
      <c r="F48" s="314">
        <f t="shared" si="9"/>
        <v>0</v>
      </c>
      <c r="G48" s="314">
        <f t="shared" si="9"/>
        <v>0</v>
      </c>
    </row>
    <row r="49" spans="1:7" ht="51" collapsed="1">
      <c r="A49" s="2" t="s">
        <v>20</v>
      </c>
      <c r="B49" s="20" t="s">
        <v>15</v>
      </c>
      <c r="C49" s="20" t="s">
        <v>10</v>
      </c>
      <c r="D49" s="20" t="s">
        <v>11</v>
      </c>
      <c r="E49" s="20" t="s">
        <v>12</v>
      </c>
      <c r="F49" s="20" t="s">
        <v>13</v>
      </c>
      <c r="G49" s="21" t="s">
        <v>14</v>
      </c>
    </row>
    <row r="50" spans="1:7" hidden="1" outlineLevel="1">
      <c r="A50" s="254" t="s">
        <v>316</v>
      </c>
      <c r="B50" s="255"/>
      <c r="C50" s="255"/>
      <c r="D50" s="255"/>
      <c r="E50" s="255"/>
      <c r="F50" s="255"/>
      <c r="G50" s="256"/>
    </row>
    <row r="51" spans="1:7" hidden="1" outlineLevel="1">
      <c r="A51" s="257" t="s">
        <v>317</v>
      </c>
      <c r="B51" s="255"/>
      <c r="C51" s="255"/>
      <c r="D51" s="255"/>
      <c r="E51" s="255"/>
      <c r="F51" s="255"/>
      <c r="G51" s="256"/>
    </row>
    <row r="52" spans="1:7" hidden="1" outlineLevel="1">
      <c r="A52" s="284" t="s">
        <v>347</v>
      </c>
      <c r="B52" s="285"/>
      <c r="C52" s="285"/>
      <c r="D52" s="285"/>
      <c r="E52" s="285"/>
      <c r="F52" s="285"/>
      <c r="G52" s="286"/>
    </row>
    <row r="53" spans="1:7" hidden="1" outlineLevel="1">
      <c r="A53" s="257" t="s">
        <v>318</v>
      </c>
      <c r="B53" s="258"/>
      <c r="C53" s="259"/>
      <c r="D53" s="259"/>
      <c r="E53" s="259"/>
      <c r="F53" s="259"/>
      <c r="G53" s="260"/>
    </row>
    <row r="54" spans="1:7" hidden="1" outlineLevel="1">
      <c r="A54" s="254" t="s">
        <v>320</v>
      </c>
      <c r="B54" s="261"/>
      <c r="C54" s="261"/>
      <c r="D54" s="261"/>
      <c r="E54" s="261"/>
      <c r="F54" s="261"/>
      <c r="G54" s="262"/>
    </row>
    <row r="55" spans="1:7" hidden="1" outlineLevel="1">
      <c r="A55" s="162" t="s">
        <v>321</v>
      </c>
      <c r="B55" s="163"/>
      <c r="C55" s="163"/>
      <c r="D55" s="163"/>
      <c r="E55" s="163"/>
      <c r="F55" s="163"/>
      <c r="G55" s="164"/>
    </row>
    <row r="56" spans="1:7" hidden="1" outlineLevel="1">
      <c r="A56" s="162" t="s">
        <v>322</v>
      </c>
      <c r="B56" s="165"/>
      <c r="C56" s="165"/>
      <c r="D56" s="165"/>
      <c r="E56" s="165"/>
      <c r="F56" s="165"/>
      <c r="G56" s="166"/>
    </row>
    <row r="57" spans="1:7" hidden="1" outlineLevel="1">
      <c r="A57" s="284" t="s">
        <v>348</v>
      </c>
      <c r="B57" s="287"/>
      <c r="C57" s="288"/>
      <c r="D57" s="288"/>
      <c r="E57" s="288"/>
      <c r="F57" s="288"/>
      <c r="G57" s="289"/>
    </row>
    <row r="58" spans="1:7" hidden="1" outlineLevel="1">
      <c r="A58" s="266" t="s">
        <v>205</v>
      </c>
      <c r="B58" s="29">
        <f t="shared" ref="B58:G58" si="10">B50-B54</f>
        <v>0</v>
      </c>
      <c r="C58" s="29">
        <f t="shared" si="10"/>
        <v>0</v>
      </c>
      <c r="D58" s="29">
        <f t="shared" si="10"/>
        <v>0</v>
      </c>
      <c r="E58" s="29">
        <f t="shared" si="10"/>
        <v>0</v>
      </c>
      <c r="F58" s="29">
        <f t="shared" si="10"/>
        <v>0</v>
      </c>
      <c r="G58" s="43">
        <f t="shared" si="10"/>
        <v>0</v>
      </c>
    </row>
    <row r="59" spans="1:7" hidden="1" outlineLevel="1">
      <c r="A59" s="14" t="s">
        <v>323</v>
      </c>
      <c r="B59" s="261"/>
      <c r="C59" s="261"/>
      <c r="D59" s="261"/>
      <c r="E59" s="261"/>
      <c r="F59" s="261"/>
      <c r="G59" s="262"/>
    </row>
    <row r="60" spans="1:7" hidden="1" outlineLevel="1">
      <c r="A60" s="14" t="s">
        <v>3</v>
      </c>
      <c r="B60" s="29">
        <f t="shared" ref="B60:G60" si="11">B58+B59</f>
        <v>0</v>
      </c>
      <c r="C60" s="29">
        <f t="shared" si="11"/>
        <v>0</v>
      </c>
      <c r="D60" s="29">
        <f t="shared" si="11"/>
        <v>0</v>
      </c>
      <c r="E60" s="29">
        <f t="shared" si="11"/>
        <v>0</v>
      </c>
      <c r="F60" s="29">
        <f t="shared" si="11"/>
        <v>0</v>
      </c>
      <c r="G60" s="43">
        <f t="shared" si="11"/>
        <v>0</v>
      </c>
    </row>
    <row r="61" spans="1:7" hidden="1" outlineLevel="1">
      <c r="A61" s="14" t="s">
        <v>324</v>
      </c>
      <c r="B61" s="261"/>
      <c r="C61" s="261"/>
      <c r="D61" s="261"/>
      <c r="E61" s="261"/>
      <c r="F61" s="261"/>
      <c r="G61" s="262"/>
    </row>
    <row r="62" spans="1:7" ht="25.5" hidden="1" outlineLevel="1">
      <c r="A62" s="15" t="s">
        <v>45</v>
      </c>
      <c r="B62" s="258"/>
      <c r="C62" s="259"/>
      <c r="D62" s="259"/>
      <c r="E62" s="259"/>
      <c r="F62" s="259"/>
      <c r="G62" s="260"/>
    </row>
    <row r="63" spans="1:7" ht="25.5" hidden="1" outlineLevel="1">
      <c r="A63" s="15" t="s">
        <v>46</v>
      </c>
      <c r="B63" s="258"/>
      <c r="C63" s="259"/>
      <c r="D63" s="259"/>
      <c r="E63" s="259"/>
      <c r="F63" s="259"/>
      <c r="G63" s="260"/>
    </row>
    <row r="64" spans="1:7" ht="24.75" hidden="1" customHeight="1" outlineLevel="1">
      <c r="A64" s="267"/>
      <c r="B64" s="268"/>
      <c r="C64" s="268"/>
      <c r="D64" s="268"/>
      <c r="E64" s="268"/>
      <c r="F64" s="268"/>
      <c r="G64" s="269"/>
    </row>
    <row r="65" spans="1:7" ht="25.5" hidden="1" outlineLevel="1">
      <c r="A65" s="15" t="s">
        <v>7</v>
      </c>
      <c r="B65" s="261"/>
      <c r="C65" s="30">
        <f>B65+C62</f>
        <v>0</v>
      </c>
      <c r="D65" s="30">
        <f>C65+D62</f>
        <v>0</v>
      </c>
      <c r="E65" s="30">
        <f>D65+E62</f>
        <v>0</v>
      </c>
      <c r="F65" s="30">
        <f>E65+F62</f>
        <v>0</v>
      </c>
      <c r="G65" s="270">
        <f>F65+G62</f>
        <v>0</v>
      </c>
    </row>
    <row r="66" spans="1:7" hidden="1" outlineLevel="1">
      <c r="A66" s="277" t="s">
        <v>18</v>
      </c>
      <c r="B66" s="271"/>
      <c r="C66" s="303">
        <f>B66+C61</f>
        <v>0</v>
      </c>
      <c r="D66" s="303">
        <f>C66+D61</f>
        <v>0</v>
      </c>
      <c r="E66" s="303">
        <f>D66+E61</f>
        <v>0</v>
      </c>
      <c r="F66" s="303">
        <f>E66+F61</f>
        <v>0</v>
      </c>
      <c r="G66" s="303">
        <f>F66+G61</f>
        <v>0</v>
      </c>
    </row>
    <row r="67" spans="1:7" ht="22.5" hidden="1" outlineLevel="1">
      <c r="A67" s="175" t="s">
        <v>379</v>
      </c>
      <c r="B67" s="169"/>
      <c r="C67" s="168"/>
      <c r="D67" s="168"/>
      <c r="E67" s="168"/>
      <c r="F67" s="168"/>
      <c r="G67" s="272"/>
    </row>
    <row r="68" spans="1:7" hidden="1" outlineLevel="1">
      <c r="A68" s="278" t="s">
        <v>52</v>
      </c>
      <c r="B68" s="271"/>
      <c r="C68" s="259"/>
      <c r="D68" s="168"/>
      <c r="E68" s="168"/>
      <c r="F68" s="168"/>
      <c r="G68" s="272"/>
    </row>
    <row r="69" spans="1:7" hidden="1" outlineLevel="1">
      <c r="A69" s="291" t="s">
        <v>346</v>
      </c>
      <c r="B69" s="292"/>
      <c r="C69" s="293"/>
      <c r="D69" s="294"/>
      <c r="E69" s="294"/>
      <c r="F69" s="294"/>
      <c r="G69" s="295"/>
    </row>
    <row r="70" spans="1:7" hidden="1" outlineLevel="1">
      <c r="A70" s="15" t="s">
        <v>47</v>
      </c>
      <c r="B70" s="26">
        <f t="shared" ref="B70:G70" si="12">IF(B66-B65&lt;0,0,B66-B65)</f>
        <v>0</v>
      </c>
      <c r="C70" s="26">
        <f t="shared" si="12"/>
        <v>0</v>
      </c>
      <c r="D70" s="26">
        <f t="shared" si="12"/>
        <v>0</v>
      </c>
      <c r="E70" s="26">
        <f t="shared" si="12"/>
        <v>0</v>
      </c>
      <c r="F70" s="26">
        <f t="shared" si="12"/>
        <v>0</v>
      </c>
      <c r="G70" s="32">
        <f t="shared" si="12"/>
        <v>0</v>
      </c>
    </row>
    <row r="71" spans="1:7" ht="13.5" hidden="1" outlineLevel="1" thickBot="1">
      <c r="A71" s="273" t="s">
        <v>48</v>
      </c>
      <c r="B71" s="274" t="e">
        <f t="shared" ref="B71:G71" si="13">B70/B50</f>
        <v>#DIV/0!</v>
      </c>
      <c r="C71" s="274" t="e">
        <f t="shared" si="13"/>
        <v>#DIV/0!</v>
      </c>
      <c r="D71" s="274" t="e">
        <f t="shared" si="13"/>
        <v>#DIV/0!</v>
      </c>
      <c r="E71" s="274" t="e">
        <f t="shared" si="13"/>
        <v>#DIV/0!</v>
      </c>
      <c r="F71" s="274" t="e">
        <f t="shared" si="13"/>
        <v>#DIV/0!</v>
      </c>
      <c r="G71" s="275" t="e">
        <f t="shared" si="13"/>
        <v>#DIV/0!</v>
      </c>
    </row>
    <row r="72" spans="1:7" ht="13.5" thickBot="1">
      <c r="B72" s="314">
        <f t="shared" ref="B72:G72" si="14">B60+B61-B62+B63</f>
        <v>0</v>
      </c>
      <c r="C72" s="314">
        <f t="shared" si="14"/>
        <v>0</v>
      </c>
      <c r="D72" s="314">
        <f t="shared" si="14"/>
        <v>0</v>
      </c>
      <c r="E72" s="314">
        <f t="shared" si="14"/>
        <v>0</v>
      </c>
      <c r="F72" s="314">
        <f t="shared" si="14"/>
        <v>0</v>
      </c>
      <c r="G72" s="314">
        <f t="shared" si="14"/>
        <v>0</v>
      </c>
    </row>
    <row r="73" spans="1:7" ht="51" collapsed="1">
      <c r="A73" s="2" t="s">
        <v>21</v>
      </c>
      <c r="B73" s="20" t="s">
        <v>15</v>
      </c>
      <c r="C73" s="20" t="s">
        <v>10</v>
      </c>
      <c r="D73" s="20" t="s">
        <v>11</v>
      </c>
      <c r="E73" s="20" t="s">
        <v>12</v>
      </c>
      <c r="F73" s="20" t="s">
        <v>13</v>
      </c>
      <c r="G73" s="21" t="s">
        <v>14</v>
      </c>
    </row>
    <row r="74" spans="1:7" hidden="1" outlineLevel="1">
      <c r="A74" s="254" t="s">
        <v>316</v>
      </c>
      <c r="B74" s="255"/>
      <c r="C74" s="255"/>
      <c r="D74" s="255"/>
      <c r="E74" s="255"/>
      <c r="F74" s="255"/>
      <c r="G74" s="256"/>
    </row>
    <row r="75" spans="1:7" hidden="1" outlineLevel="1">
      <c r="A75" s="257" t="s">
        <v>317</v>
      </c>
      <c r="B75" s="255"/>
      <c r="C75" s="255"/>
      <c r="D75" s="255"/>
      <c r="E75" s="255"/>
      <c r="F75" s="255"/>
      <c r="G75" s="256"/>
    </row>
    <row r="76" spans="1:7" hidden="1" outlineLevel="1">
      <c r="A76" s="284" t="s">
        <v>347</v>
      </c>
      <c r="B76" s="285"/>
      <c r="C76" s="285"/>
      <c r="D76" s="285"/>
      <c r="E76" s="285"/>
      <c r="F76" s="285"/>
      <c r="G76" s="286"/>
    </row>
    <row r="77" spans="1:7" hidden="1" outlineLevel="1">
      <c r="A77" s="257" t="s">
        <v>318</v>
      </c>
      <c r="B77" s="258"/>
      <c r="C77" s="259"/>
      <c r="D77" s="259"/>
      <c r="E77" s="259"/>
      <c r="F77" s="259"/>
      <c r="G77" s="260"/>
    </row>
    <row r="78" spans="1:7" hidden="1" outlineLevel="1">
      <c r="A78" s="254" t="s">
        <v>320</v>
      </c>
      <c r="B78" s="261"/>
      <c r="C78" s="261"/>
      <c r="D78" s="261"/>
      <c r="E78" s="261"/>
      <c r="F78" s="261"/>
      <c r="G78" s="262"/>
    </row>
    <row r="79" spans="1:7" hidden="1" outlineLevel="1">
      <c r="A79" s="162" t="s">
        <v>321</v>
      </c>
      <c r="B79" s="163"/>
      <c r="C79" s="163"/>
      <c r="D79" s="163"/>
      <c r="E79" s="163"/>
      <c r="F79" s="163"/>
      <c r="G79" s="164"/>
    </row>
    <row r="80" spans="1:7" hidden="1" outlineLevel="1">
      <c r="A80" s="162" t="s">
        <v>322</v>
      </c>
      <c r="B80" s="165"/>
      <c r="C80" s="165"/>
      <c r="D80" s="165"/>
      <c r="E80" s="165"/>
      <c r="F80" s="165"/>
      <c r="G80" s="166"/>
    </row>
    <row r="81" spans="1:7" hidden="1" outlineLevel="1">
      <c r="A81" s="284" t="s">
        <v>348</v>
      </c>
      <c r="B81" s="287"/>
      <c r="C81" s="288"/>
      <c r="D81" s="288"/>
      <c r="E81" s="288"/>
      <c r="F81" s="288"/>
      <c r="G81" s="289"/>
    </row>
    <row r="82" spans="1:7" hidden="1" outlineLevel="1">
      <c r="A82" s="266" t="s">
        <v>205</v>
      </c>
      <c r="B82" s="29">
        <f t="shared" ref="B82:G82" si="15">B74-B78</f>
        <v>0</v>
      </c>
      <c r="C82" s="29">
        <f t="shared" si="15"/>
        <v>0</v>
      </c>
      <c r="D82" s="29">
        <f t="shared" si="15"/>
        <v>0</v>
      </c>
      <c r="E82" s="29">
        <f t="shared" si="15"/>
        <v>0</v>
      </c>
      <c r="F82" s="29">
        <f t="shared" si="15"/>
        <v>0</v>
      </c>
      <c r="G82" s="43">
        <f t="shared" si="15"/>
        <v>0</v>
      </c>
    </row>
    <row r="83" spans="1:7" hidden="1" outlineLevel="1">
      <c r="A83" s="14" t="s">
        <v>323</v>
      </c>
      <c r="B83" s="261"/>
      <c r="C83" s="261"/>
      <c r="D83" s="261"/>
      <c r="E83" s="261"/>
      <c r="F83" s="261"/>
      <c r="G83" s="262"/>
    </row>
    <row r="84" spans="1:7" hidden="1" outlineLevel="1">
      <c r="A84" s="14" t="s">
        <v>3</v>
      </c>
      <c r="B84" s="29">
        <f t="shared" ref="B84:G84" si="16">B82+B83</f>
        <v>0</v>
      </c>
      <c r="C84" s="29">
        <f t="shared" si="16"/>
        <v>0</v>
      </c>
      <c r="D84" s="29">
        <f t="shared" si="16"/>
        <v>0</v>
      </c>
      <c r="E84" s="29">
        <f t="shared" si="16"/>
        <v>0</v>
      </c>
      <c r="F84" s="29">
        <f t="shared" si="16"/>
        <v>0</v>
      </c>
      <c r="G84" s="43">
        <f t="shared" si="16"/>
        <v>0</v>
      </c>
    </row>
    <row r="85" spans="1:7" ht="26.25" hidden="1" customHeight="1" outlineLevel="1">
      <c r="A85" s="14" t="s">
        <v>324</v>
      </c>
      <c r="B85" s="261"/>
      <c r="C85" s="261"/>
      <c r="D85" s="261"/>
      <c r="E85" s="261"/>
      <c r="F85" s="261"/>
      <c r="G85" s="262"/>
    </row>
    <row r="86" spans="1:7" ht="25.5" hidden="1" outlineLevel="1">
      <c r="A86" s="15" t="s">
        <v>45</v>
      </c>
      <c r="B86" s="258"/>
      <c r="C86" s="259"/>
      <c r="D86" s="259"/>
      <c r="E86" s="259"/>
      <c r="F86" s="259"/>
      <c r="G86" s="260"/>
    </row>
    <row r="87" spans="1:7" ht="25.5" hidden="1" outlineLevel="1">
      <c r="A87" s="15" t="s">
        <v>46</v>
      </c>
      <c r="B87" s="258"/>
      <c r="C87" s="259"/>
      <c r="D87" s="259"/>
      <c r="E87" s="259"/>
      <c r="F87" s="259"/>
      <c r="G87" s="260"/>
    </row>
    <row r="88" spans="1:7" hidden="1" outlineLevel="1">
      <c r="A88" s="267"/>
      <c r="B88" s="268"/>
      <c r="C88" s="268"/>
      <c r="D88" s="268"/>
      <c r="E88" s="268"/>
      <c r="F88" s="268"/>
      <c r="G88" s="269"/>
    </row>
    <row r="89" spans="1:7" ht="25.5" hidden="1" outlineLevel="1">
      <c r="A89" s="15" t="s">
        <v>7</v>
      </c>
      <c r="B89" s="261"/>
      <c r="C89" s="30">
        <f>B89+C86</f>
        <v>0</v>
      </c>
      <c r="D89" s="30">
        <f>C89+D86</f>
        <v>0</v>
      </c>
      <c r="E89" s="30">
        <f>D89+E86</f>
        <v>0</v>
      </c>
      <c r="F89" s="30">
        <f>E89+F86</f>
        <v>0</v>
      </c>
      <c r="G89" s="270">
        <f>F89+G86</f>
        <v>0</v>
      </c>
    </row>
    <row r="90" spans="1:7" hidden="1" outlineLevel="1">
      <c r="A90" s="277" t="s">
        <v>18</v>
      </c>
      <c r="B90" s="271"/>
      <c r="C90" s="303">
        <f>B90+C85</f>
        <v>0</v>
      </c>
      <c r="D90" s="303">
        <f>C90+D85</f>
        <v>0</v>
      </c>
      <c r="E90" s="303">
        <f>D90+E85</f>
        <v>0</v>
      </c>
      <c r="F90" s="303">
        <f>E90+F85</f>
        <v>0</v>
      </c>
      <c r="G90" s="303">
        <f>F90+G85</f>
        <v>0</v>
      </c>
    </row>
    <row r="91" spans="1:7" ht="22.5" hidden="1" outlineLevel="1">
      <c r="A91" s="175" t="s">
        <v>379</v>
      </c>
      <c r="B91" s="169"/>
      <c r="C91" s="168"/>
      <c r="D91" s="168"/>
      <c r="E91" s="168"/>
      <c r="F91" s="168"/>
      <c r="G91" s="272"/>
    </row>
    <row r="92" spans="1:7" hidden="1" outlineLevel="1">
      <c r="A92" s="278" t="s">
        <v>52</v>
      </c>
      <c r="B92" s="271"/>
      <c r="C92" s="259"/>
      <c r="D92" s="168"/>
      <c r="E92" s="168"/>
      <c r="F92" s="168"/>
      <c r="G92" s="272"/>
    </row>
    <row r="93" spans="1:7" hidden="1" outlineLevel="1">
      <c r="A93" s="291" t="s">
        <v>346</v>
      </c>
      <c r="B93" s="292"/>
      <c r="C93" s="293"/>
      <c r="D93" s="294"/>
      <c r="E93" s="294"/>
      <c r="F93" s="294"/>
      <c r="G93" s="295"/>
    </row>
    <row r="94" spans="1:7" hidden="1" outlineLevel="1">
      <c r="A94" s="15" t="s">
        <v>47</v>
      </c>
      <c r="B94" s="26">
        <f t="shared" ref="B94:G94" si="17">IF(B90-B89&lt;0,0,B90-B89)</f>
        <v>0</v>
      </c>
      <c r="C94" s="26">
        <f t="shared" si="17"/>
        <v>0</v>
      </c>
      <c r="D94" s="26">
        <f t="shared" si="17"/>
        <v>0</v>
      </c>
      <c r="E94" s="26">
        <f t="shared" si="17"/>
        <v>0</v>
      </c>
      <c r="F94" s="26">
        <f t="shared" si="17"/>
        <v>0</v>
      </c>
      <c r="G94" s="32">
        <f t="shared" si="17"/>
        <v>0</v>
      </c>
    </row>
    <row r="95" spans="1:7" ht="13.5" hidden="1" outlineLevel="1" thickBot="1">
      <c r="A95" s="273" t="s">
        <v>48</v>
      </c>
      <c r="B95" s="274" t="e">
        <f t="shared" ref="B95:G95" si="18">B94/B74</f>
        <v>#DIV/0!</v>
      </c>
      <c r="C95" s="274" t="e">
        <f t="shared" si="18"/>
        <v>#DIV/0!</v>
      </c>
      <c r="D95" s="274" t="e">
        <f t="shared" si="18"/>
        <v>#DIV/0!</v>
      </c>
      <c r="E95" s="274" t="e">
        <f t="shared" si="18"/>
        <v>#DIV/0!</v>
      </c>
      <c r="F95" s="274" t="e">
        <f t="shared" si="18"/>
        <v>#DIV/0!</v>
      </c>
      <c r="G95" s="275" t="e">
        <f t="shared" si="18"/>
        <v>#DIV/0!</v>
      </c>
    </row>
    <row r="96" spans="1:7" ht="13.5" thickBot="1">
      <c r="B96" s="314">
        <f t="shared" ref="B96:G96" si="19">B84+B85-B86+B87</f>
        <v>0</v>
      </c>
      <c r="C96" s="314">
        <f t="shared" si="19"/>
        <v>0</v>
      </c>
      <c r="D96" s="314">
        <f t="shared" si="19"/>
        <v>0</v>
      </c>
      <c r="E96" s="314">
        <f t="shared" si="19"/>
        <v>0</v>
      </c>
      <c r="F96" s="314">
        <f t="shared" si="19"/>
        <v>0</v>
      </c>
      <c r="G96" s="314">
        <f t="shared" si="19"/>
        <v>0</v>
      </c>
    </row>
    <row r="97" spans="1:7" ht="51" collapsed="1">
      <c r="A97" s="2" t="s">
        <v>22</v>
      </c>
      <c r="B97" s="20" t="s">
        <v>15</v>
      </c>
      <c r="C97" s="20" t="s">
        <v>10</v>
      </c>
      <c r="D97" s="20" t="s">
        <v>11</v>
      </c>
      <c r="E97" s="20" t="s">
        <v>12</v>
      </c>
      <c r="F97" s="20" t="s">
        <v>13</v>
      </c>
      <c r="G97" s="21" t="s">
        <v>14</v>
      </c>
    </row>
    <row r="98" spans="1:7" hidden="1" outlineLevel="1">
      <c r="A98" s="254" t="s">
        <v>316</v>
      </c>
      <c r="B98" s="255"/>
      <c r="C98" s="255"/>
      <c r="D98" s="255"/>
      <c r="E98" s="255"/>
      <c r="F98" s="255"/>
      <c r="G98" s="256"/>
    </row>
    <row r="99" spans="1:7" hidden="1" outlineLevel="1">
      <c r="A99" s="257" t="s">
        <v>317</v>
      </c>
      <c r="B99" s="255"/>
      <c r="C99" s="255"/>
      <c r="D99" s="255"/>
      <c r="E99" s="255"/>
      <c r="F99" s="255"/>
      <c r="G99" s="256"/>
    </row>
    <row r="100" spans="1:7" hidden="1" outlineLevel="1">
      <c r="A100" s="284" t="s">
        <v>347</v>
      </c>
      <c r="B100" s="285"/>
      <c r="C100" s="285"/>
      <c r="D100" s="285"/>
      <c r="E100" s="285"/>
      <c r="F100" s="285"/>
      <c r="G100" s="286"/>
    </row>
    <row r="101" spans="1:7" hidden="1" outlineLevel="1">
      <c r="A101" s="257" t="s">
        <v>318</v>
      </c>
      <c r="B101" s="258"/>
      <c r="C101" s="259"/>
      <c r="D101" s="259"/>
      <c r="E101" s="259"/>
      <c r="F101" s="259"/>
      <c r="G101" s="260"/>
    </row>
    <row r="102" spans="1:7" hidden="1" outlineLevel="1">
      <c r="A102" s="254" t="s">
        <v>320</v>
      </c>
      <c r="B102" s="261"/>
      <c r="C102" s="261"/>
      <c r="D102" s="261"/>
      <c r="E102" s="261"/>
      <c r="F102" s="261"/>
      <c r="G102" s="262"/>
    </row>
    <row r="103" spans="1:7" hidden="1" outlineLevel="1">
      <c r="A103" s="162" t="s">
        <v>321</v>
      </c>
      <c r="B103" s="163"/>
      <c r="C103" s="163"/>
      <c r="D103" s="163"/>
      <c r="E103" s="163"/>
      <c r="F103" s="163"/>
      <c r="G103" s="164"/>
    </row>
    <row r="104" spans="1:7" hidden="1" outlineLevel="1">
      <c r="A104" s="162" t="s">
        <v>322</v>
      </c>
      <c r="B104" s="165"/>
      <c r="C104" s="165"/>
      <c r="D104" s="165"/>
      <c r="E104" s="165"/>
      <c r="F104" s="165"/>
      <c r="G104" s="166"/>
    </row>
    <row r="105" spans="1:7" hidden="1" outlineLevel="1">
      <c r="A105" s="284" t="s">
        <v>348</v>
      </c>
      <c r="B105" s="287"/>
      <c r="C105" s="288"/>
      <c r="D105" s="288"/>
      <c r="E105" s="288"/>
      <c r="F105" s="288"/>
      <c r="G105" s="289"/>
    </row>
    <row r="106" spans="1:7" ht="24.75" hidden="1" customHeight="1" outlineLevel="1">
      <c r="A106" s="422" t="s">
        <v>205</v>
      </c>
      <c r="B106" s="29">
        <f t="shared" ref="B106:G106" si="20">B98-B102</f>
        <v>0</v>
      </c>
      <c r="C106" s="29">
        <f t="shared" si="20"/>
        <v>0</v>
      </c>
      <c r="D106" s="29">
        <f t="shared" si="20"/>
        <v>0</v>
      </c>
      <c r="E106" s="29">
        <f t="shared" si="20"/>
        <v>0</v>
      </c>
      <c r="F106" s="29">
        <f t="shared" si="20"/>
        <v>0</v>
      </c>
      <c r="G106" s="43">
        <f t="shared" si="20"/>
        <v>0</v>
      </c>
    </row>
    <row r="107" spans="1:7" hidden="1" outlineLevel="1">
      <c r="A107" s="14" t="s">
        <v>323</v>
      </c>
      <c r="B107" s="261"/>
      <c r="C107" s="261"/>
      <c r="D107" s="261"/>
      <c r="E107" s="261"/>
      <c r="F107" s="261"/>
      <c r="G107" s="262"/>
    </row>
    <row r="108" spans="1:7" hidden="1" outlineLevel="1">
      <c r="A108" s="14" t="s">
        <v>3</v>
      </c>
      <c r="B108" s="29">
        <f t="shared" ref="B108:G108" si="21">B106+B107</f>
        <v>0</v>
      </c>
      <c r="C108" s="29">
        <f t="shared" si="21"/>
        <v>0</v>
      </c>
      <c r="D108" s="29">
        <f t="shared" si="21"/>
        <v>0</v>
      </c>
      <c r="E108" s="29">
        <f t="shared" si="21"/>
        <v>0</v>
      </c>
      <c r="F108" s="29">
        <f t="shared" si="21"/>
        <v>0</v>
      </c>
      <c r="G108" s="43">
        <f t="shared" si="21"/>
        <v>0</v>
      </c>
    </row>
    <row r="109" spans="1:7" hidden="1" outlineLevel="1">
      <c r="A109" s="14" t="s">
        <v>324</v>
      </c>
      <c r="B109" s="261"/>
      <c r="C109" s="261"/>
      <c r="D109" s="261"/>
      <c r="E109" s="261"/>
      <c r="F109" s="261"/>
      <c r="G109" s="262"/>
    </row>
    <row r="110" spans="1:7" ht="25.5" hidden="1" outlineLevel="1">
      <c r="A110" s="15" t="s">
        <v>45</v>
      </c>
      <c r="B110" s="258"/>
      <c r="C110" s="259"/>
      <c r="D110" s="259"/>
      <c r="E110" s="259"/>
      <c r="F110" s="259"/>
      <c r="G110" s="260"/>
    </row>
    <row r="111" spans="1:7" ht="25.5" hidden="1" outlineLevel="1">
      <c r="A111" s="15" t="s">
        <v>46</v>
      </c>
      <c r="B111" s="258"/>
      <c r="C111" s="259"/>
      <c r="D111" s="259"/>
      <c r="E111" s="259"/>
      <c r="F111" s="259"/>
      <c r="G111" s="260"/>
    </row>
    <row r="112" spans="1:7" hidden="1" outlineLevel="1">
      <c r="A112" s="267"/>
      <c r="B112" s="268"/>
      <c r="C112" s="268"/>
      <c r="D112" s="268"/>
      <c r="E112" s="268"/>
      <c r="F112" s="268"/>
      <c r="G112" s="269"/>
    </row>
    <row r="113" spans="1:7" ht="25.5" hidden="1" outlineLevel="1">
      <c r="A113" s="15" t="s">
        <v>7</v>
      </c>
      <c r="B113" s="261"/>
      <c r="C113" s="30">
        <f>B113+C110</f>
        <v>0</v>
      </c>
      <c r="D113" s="30">
        <f>C113+D110</f>
        <v>0</v>
      </c>
      <c r="E113" s="30">
        <f>D113+E110</f>
        <v>0</v>
      </c>
      <c r="F113" s="30">
        <f>E113+F110</f>
        <v>0</v>
      </c>
      <c r="G113" s="270">
        <f>F113+G110</f>
        <v>0</v>
      </c>
    </row>
    <row r="114" spans="1:7" hidden="1" outlineLevel="1">
      <c r="A114" s="277" t="s">
        <v>18</v>
      </c>
      <c r="B114" s="271"/>
      <c r="C114" s="303">
        <f>B114+C109</f>
        <v>0</v>
      </c>
      <c r="D114" s="303">
        <f>C114+D109</f>
        <v>0</v>
      </c>
      <c r="E114" s="303">
        <f>D114+E109</f>
        <v>0</v>
      </c>
      <c r="F114" s="303">
        <f>E114+F109</f>
        <v>0</v>
      </c>
      <c r="G114" s="303">
        <f>F114+G109</f>
        <v>0</v>
      </c>
    </row>
    <row r="115" spans="1:7" ht="22.5" hidden="1" outlineLevel="1">
      <c r="A115" s="175" t="s">
        <v>379</v>
      </c>
      <c r="B115" s="169"/>
      <c r="C115" s="168"/>
      <c r="D115" s="168"/>
      <c r="E115" s="168"/>
      <c r="F115" s="168"/>
      <c r="G115" s="272"/>
    </row>
    <row r="116" spans="1:7" hidden="1" outlineLevel="1">
      <c r="A116" s="278" t="s">
        <v>52</v>
      </c>
      <c r="B116" s="271"/>
      <c r="C116" s="259"/>
      <c r="D116" s="168"/>
      <c r="E116" s="168"/>
      <c r="F116" s="168"/>
      <c r="G116" s="272"/>
    </row>
    <row r="117" spans="1:7" hidden="1" outlineLevel="1">
      <c r="A117" s="291" t="s">
        <v>346</v>
      </c>
      <c r="B117" s="292"/>
      <c r="C117" s="293"/>
      <c r="D117" s="294"/>
      <c r="E117" s="294"/>
      <c r="F117" s="294"/>
      <c r="G117" s="295"/>
    </row>
    <row r="118" spans="1:7" hidden="1" outlineLevel="1">
      <c r="A118" s="15" t="s">
        <v>47</v>
      </c>
      <c r="B118" s="26">
        <f t="shared" ref="B118:G118" si="22">IF(B114-B113&lt;0,0,B114-B113)</f>
        <v>0</v>
      </c>
      <c r="C118" s="26">
        <f t="shared" si="22"/>
        <v>0</v>
      </c>
      <c r="D118" s="26">
        <f t="shared" si="22"/>
        <v>0</v>
      </c>
      <c r="E118" s="26">
        <f t="shared" si="22"/>
        <v>0</v>
      </c>
      <c r="F118" s="26">
        <f t="shared" si="22"/>
        <v>0</v>
      </c>
      <c r="G118" s="32">
        <f t="shared" si="22"/>
        <v>0</v>
      </c>
    </row>
    <row r="119" spans="1:7" ht="13.5" hidden="1" outlineLevel="1" thickBot="1">
      <c r="A119" s="273" t="s">
        <v>48</v>
      </c>
      <c r="B119" s="274" t="e">
        <f t="shared" ref="B119:G119" si="23">B118/B98</f>
        <v>#DIV/0!</v>
      </c>
      <c r="C119" s="274" t="e">
        <f t="shared" si="23"/>
        <v>#DIV/0!</v>
      </c>
      <c r="D119" s="274" t="e">
        <f t="shared" si="23"/>
        <v>#DIV/0!</v>
      </c>
      <c r="E119" s="274" t="e">
        <f t="shared" si="23"/>
        <v>#DIV/0!</v>
      </c>
      <c r="F119" s="274" t="e">
        <f t="shared" si="23"/>
        <v>#DIV/0!</v>
      </c>
      <c r="G119" s="275" t="e">
        <f t="shared" si="23"/>
        <v>#DIV/0!</v>
      </c>
    </row>
    <row r="120" spans="1:7" ht="13.5" thickBot="1">
      <c r="B120" s="314">
        <f t="shared" ref="B120:G120" si="24">B108+B109-B110+B111</f>
        <v>0</v>
      </c>
      <c r="C120" s="314">
        <f t="shared" si="24"/>
        <v>0</v>
      </c>
      <c r="D120" s="314">
        <f t="shared" si="24"/>
        <v>0</v>
      </c>
      <c r="E120" s="314">
        <f t="shared" si="24"/>
        <v>0</v>
      </c>
      <c r="F120" s="314">
        <f t="shared" si="24"/>
        <v>0</v>
      </c>
      <c r="G120" s="314">
        <f t="shared" si="24"/>
        <v>0</v>
      </c>
    </row>
    <row r="121" spans="1:7" ht="51" collapsed="1">
      <c r="A121" s="2" t="s">
        <v>23</v>
      </c>
      <c r="B121" s="20" t="s">
        <v>15</v>
      </c>
      <c r="C121" s="20" t="s">
        <v>10</v>
      </c>
      <c r="D121" s="20" t="s">
        <v>11</v>
      </c>
      <c r="E121" s="20" t="s">
        <v>12</v>
      </c>
      <c r="F121" s="20" t="s">
        <v>13</v>
      </c>
      <c r="G121" s="21" t="s">
        <v>14</v>
      </c>
    </row>
    <row r="122" spans="1:7" hidden="1" outlineLevel="1">
      <c r="A122" s="254" t="s">
        <v>316</v>
      </c>
      <c r="B122" s="255"/>
      <c r="C122" s="255"/>
      <c r="D122" s="255"/>
      <c r="E122" s="255"/>
      <c r="F122" s="255"/>
      <c r="G122" s="256"/>
    </row>
    <row r="123" spans="1:7" hidden="1" outlineLevel="1">
      <c r="A123" s="257" t="s">
        <v>317</v>
      </c>
      <c r="B123" s="255"/>
      <c r="C123" s="255"/>
      <c r="D123" s="255"/>
      <c r="E123" s="255"/>
      <c r="F123" s="255"/>
      <c r="G123" s="256"/>
    </row>
    <row r="124" spans="1:7" hidden="1" outlineLevel="1">
      <c r="A124" s="284" t="s">
        <v>347</v>
      </c>
      <c r="B124" s="285"/>
      <c r="C124" s="285"/>
      <c r="D124" s="285"/>
      <c r="E124" s="285"/>
      <c r="F124" s="285"/>
      <c r="G124" s="286"/>
    </row>
    <row r="125" spans="1:7" hidden="1" outlineLevel="1">
      <c r="A125" s="257" t="s">
        <v>318</v>
      </c>
      <c r="B125" s="258"/>
      <c r="C125" s="259"/>
      <c r="D125" s="259"/>
      <c r="E125" s="259"/>
      <c r="F125" s="259"/>
      <c r="G125" s="260"/>
    </row>
    <row r="126" spans="1:7" hidden="1" outlineLevel="1">
      <c r="A126" s="254" t="s">
        <v>320</v>
      </c>
      <c r="B126" s="261"/>
      <c r="C126" s="261"/>
      <c r="D126" s="261"/>
      <c r="E126" s="261"/>
      <c r="F126" s="261"/>
      <c r="G126" s="262"/>
    </row>
    <row r="127" spans="1:7" ht="26.25" hidden="1" customHeight="1" outlineLevel="1">
      <c r="A127" s="162" t="s">
        <v>321</v>
      </c>
      <c r="B127" s="163"/>
      <c r="C127" s="163"/>
      <c r="D127" s="163"/>
      <c r="E127" s="163"/>
      <c r="F127" s="163"/>
      <c r="G127" s="164"/>
    </row>
    <row r="128" spans="1:7" hidden="1" outlineLevel="1">
      <c r="A128" s="162" t="s">
        <v>322</v>
      </c>
      <c r="B128" s="165"/>
      <c r="C128" s="165"/>
      <c r="D128" s="165"/>
      <c r="E128" s="165"/>
      <c r="F128" s="165"/>
      <c r="G128" s="166"/>
    </row>
    <row r="129" spans="1:7" hidden="1" outlineLevel="1">
      <c r="A129" s="284" t="s">
        <v>348</v>
      </c>
      <c r="B129" s="287"/>
      <c r="C129" s="288"/>
      <c r="D129" s="288"/>
      <c r="E129" s="288"/>
      <c r="F129" s="288"/>
      <c r="G129" s="289"/>
    </row>
    <row r="130" spans="1:7" hidden="1" outlineLevel="1">
      <c r="A130" s="422" t="s">
        <v>205</v>
      </c>
      <c r="B130" s="29">
        <f t="shared" ref="B130:G130" si="25">B122-B126</f>
        <v>0</v>
      </c>
      <c r="C130" s="29">
        <f t="shared" si="25"/>
        <v>0</v>
      </c>
      <c r="D130" s="29">
        <f t="shared" si="25"/>
        <v>0</v>
      </c>
      <c r="E130" s="29">
        <f t="shared" si="25"/>
        <v>0</v>
      </c>
      <c r="F130" s="29">
        <f t="shared" si="25"/>
        <v>0</v>
      </c>
      <c r="G130" s="43">
        <f t="shared" si="25"/>
        <v>0</v>
      </c>
    </row>
    <row r="131" spans="1:7" hidden="1" outlineLevel="1">
      <c r="A131" s="14" t="s">
        <v>323</v>
      </c>
      <c r="B131" s="261"/>
      <c r="C131" s="261"/>
      <c r="D131" s="261"/>
      <c r="E131" s="261"/>
      <c r="F131" s="261"/>
      <c r="G131" s="262"/>
    </row>
    <row r="132" spans="1:7" hidden="1" outlineLevel="1">
      <c r="A132" s="14" t="s">
        <v>3</v>
      </c>
      <c r="B132" s="29">
        <f t="shared" ref="B132:G132" si="26">B130+B131</f>
        <v>0</v>
      </c>
      <c r="C132" s="29">
        <f t="shared" si="26"/>
        <v>0</v>
      </c>
      <c r="D132" s="29">
        <f t="shared" si="26"/>
        <v>0</v>
      </c>
      <c r="E132" s="29">
        <f t="shared" si="26"/>
        <v>0</v>
      </c>
      <c r="F132" s="29">
        <f t="shared" si="26"/>
        <v>0</v>
      </c>
      <c r="G132" s="43">
        <f t="shared" si="26"/>
        <v>0</v>
      </c>
    </row>
    <row r="133" spans="1:7" hidden="1" outlineLevel="1">
      <c r="A133" s="14" t="s">
        <v>324</v>
      </c>
      <c r="B133" s="261"/>
      <c r="C133" s="261"/>
      <c r="D133" s="261"/>
      <c r="E133" s="261"/>
      <c r="F133" s="261"/>
      <c r="G133" s="262"/>
    </row>
    <row r="134" spans="1:7" ht="25.5" hidden="1" outlineLevel="1">
      <c r="A134" s="15" t="s">
        <v>45</v>
      </c>
      <c r="B134" s="258"/>
      <c r="C134" s="259"/>
      <c r="D134" s="259"/>
      <c r="E134" s="259"/>
      <c r="F134" s="259"/>
      <c r="G134" s="260"/>
    </row>
    <row r="135" spans="1:7" ht="25.5" hidden="1" outlineLevel="1">
      <c r="A135" s="15" t="s">
        <v>46</v>
      </c>
      <c r="B135" s="258"/>
      <c r="C135" s="259"/>
      <c r="D135" s="259"/>
      <c r="E135" s="259"/>
      <c r="F135" s="259"/>
      <c r="G135" s="260"/>
    </row>
    <row r="136" spans="1:7" hidden="1" outlineLevel="1">
      <c r="A136" s="267"/>
      <c r="B136" s="268"/>
      <c r="C136" s="268"/>
      <c r="D136" s="268"/>
      <c r="E136" s="268"/>
      <c r="F136" s="268"/>
      <c r="G136" s="269"/>
    </row>
    <row r="137" spans="1:7" ht="25.5" hidden="1" outlineLevel="1">
      <c r="A137" s="15" t="s">
        <v>7</v>
      </c>
      <c r="B137" s="261"/>
      <c r="C137" s="30">
        <f>B137+C134</f>
        <v>0</v>
      </c>
      <c r="D137" s="30">
        <f>C137+D134</f>
        <v>0</v>
      </c>
      <c r="E137" s="30">
        <f>D137+E134</f>
        <v>0</v>
      </c>
      <c r="F137" s="30">
        <f>E137+F134</f>
        <v>0</v>
      </c>
      <c r="G137" s="270">
        <f>F137+G134</f>
        <v>0</v>
      </c>
    </row>
    <row r="138" spans="1:7" hidden="1" outlineLevel="1">
      <c r="A138" s="277" t="s">
        <v>18</v>
      </c>
      <c r="B138" s="271"/>
      <c r="C138" s="303">
        <f>B138+C133</f>
        <v>0</v>
      </c>
      <c r="D138" s="303">
        <f>C138+D133</f>
        <v>0</v>
      </c>
      <c r="E138" s="303">
        <f>D138+E133</f>
        <v>0</v>
      </c>
      <c r="F138" s="303">
        <f>E138+F133</f>
        <v>0</v>
      </c>
      <c r="G138" s="303">
        <f>F138+G133</f>
        <v>0</v>
      </c>
    </row>
    <row r="139" spans="1:7" ht="22.5" hidden="1" outlineLevel="1">
      <c r="A139" s="175" t="s">
        <v>379</v>
      </c>
      <c r="B139" s="169"/>
      <c r="C139" s="168"/>
      <c r="D139" s="168"/>
      <c r="E139" s="168"/>
      <c r="F139" s="168"/>
      <c r="G139" s="272"/>
    </row>
    <row r="140" spans="1:7" hidden="1" outlineLevel="1">
      <c r="A140" s="278" t="s">
        <v>52</v>
      </c>
      <c r="B140" s="271"/>
      <c r="C140" s="259"/>
      <c r="D140" s="168"/>
      <c r="E140" s="168"/>
      <c r="F140" s="168"/>
      <c r="G140" s="272"/>
    </row>
    <row r="141" spans="1:7" hidden="1" outlineLevel="1">
      <c r="A141" s="291" t="s">
        <v>346</v>
      </c>
      <c r="B141" s="292"/>
      <c r="C141" s="293"/>
      <c r="D141" s="294"/>
      <c r="E141" s="294"/>
      <c r="F141" s="294"/>
      <c r="G141" s="295"/>
    </row>
    <row r="142" spans="1:7" hidden="1" outlineLevel="1">
      <c r="A142" s="15" t="s">
        <v>47</v>
      </c>
      <c r="B142" s="26">
        <f t="shared" ref="B142:G142" si="27">IF(B138-B137&lt;0,0,B138-B137)</f>
        <v>0</v>
      </c>
      <c r="C142" s="26">
        <f t="shared" si="27"/>
        <v>0</v>
      </c>
      <c r="D142" s="26">
        <f t="shared" si="27"/>
        <v>0</v>
      </c>
      <c r="E142" s="26">
        <f t="shared" si="27"/>
        <v>0</v>
      </c>
      <c r="F142" s="26">
        <f t="shared" si="27"/>
        <v>0</v>
      </c>
      <c r="G142" s="32">
        <f t="shared" si="27"/>
        <v>0</v>
      </c>
    </row>
    <row r="143" spans="1:7" ht="13.5" hidden="1" outlineLevel="1" thickBot="1">
      <c r="A143" s="273" t="s">
        <v>48</v>
      </c>
      <c r="B143" s="274" t="e">
        <f t="shared" ref="B143:G143" si="28">B142/B122</f>
        <v>#DIV/0!</v>
      </c>
      <c r="C143" s="274" t="e">
        <f t="shared" si="28"/>
        <v>#DIV/0!</v>
      </c>
      <c r="D143" s="274" t="e">
        <f t="shared" si="28"/>
        <v>#DIV/0!</v>
      </c>
      <c r="E143" s="274" t="e">
        <f t="shared" si="28"/>
        <v>#DIV/0!</v>
      </c>
      <c r="F143" s="274" t="e">
        <f t="shared" si="28"/>
        <v>#DIV/0!</v>
      </c>
      <c r="G143" s="275" t="e">
        <f t="shared" si="28"/>
        <v>#DIV/0!</v>
      </c>
    </row>
    <row r="144" spans="1:7" ht="13.5" thickBot="1">
      <c r="B144" s="314">
        <f t="shared" ref="B144:G144" si="29">B132+B133-B134+B135</f>
        <v>0</v>
      </c>
      <c r="C144" s="314">
        <f t="shared" si="29"/>
        <v>0</v>
      </c>
      <c r="D144" s="314">
        <f t="shared" si="29"/>
        <v>0</v>
      </c>
      <c r="E144" s="314">
        <f t="shared" si="29"/>
        <v>0</v>
      </c>
      <c r="F144" s="314">
        <f t="shared" si="29"/>
        <v>0</v>
      </c>
      <c r="G144" s="314">
        <f t="shared" si="29"/>
        <v>0</v>
      </c>
    </row>
    <row r="145" spans="1:7" ht="51" collapsed="1">
      <c r="A145" s="2" t="s">
        <v>24</v>
      </c>
      <c r="B145" s="20" t="s">
        <v>15</v>
      </c>
      <c r="C145" s="20" t="s">
        <v>10</v>
      </c>
      <c r="D145" s="20" t="s">
        <v>11</v>
      </c>
      <c r="E145" s="20" t="s">
        <v>12</v>
      </c>
      <c r="F145" s="20" t="s">
        <v>13</v>
      </c>
      <c r="G145" s="21" t="s">
        <v>14</v>
      </c>
    </row>
    <row r="146" spans="1:7" hidden="1" outlineLevel="1">
      <c r="A146" s="254" t="s">
        <v>316</v>
      </c>
      <c r="B146" s="255"/>
      <c r="C146" s="255"/>
      <c r="D146" s="255"/>
      <c r="E146" s="255"/>
      <c r="F146" s="255"/>
      <c r="G146" s="256"/>
    </row>
    <row r="147" spans="1:7" hidden="1" outlineLevel="1">
      <c r="A147" s="257" t="s">
        <v>317</v>
      </c>
      <c r="B147" s="255"/>
      <c r="C147" s="255"/>
      <c r="D147" s="255"/>
      <c r="E147" s="255"/>
      <c r="F147" s="255"/>
      <c r="G147" s="256"/>
    </row>
    <row r="148" spans="1:7" ht="15.75" hidden="1" customHeight="1" outlineLevel="1">
      <c r="A148" s="284" t="s">
        <v>347</v>
      </c>
      <c r="B148" s="285"/>
      <c r="C148" s="285"/>
      <c r="D148" s="285"/>
      <c r="E148" s="285"/>
      <c r="F148" s="285"/>
      <c r="G148" s="286"/>
    </row>
    <row r="149" spans="1:7" hidden="1" outlineLevel="1">
      <c r="A149" s="257" t="s">
        <v>318</v>
      </c>
      <c r="B149" s="258"/>
      <c r="C149" s="259"/>
      <c r="D149" s="259"/>
      <c r="E149" s="259"/>
      <c r="F149" s="259"/>
      <c r="G149" s="260"/>
    </row>
    <row r="150" spans="1:7" hidden="1" outlineLevel="1">
      <c r="A150" s="254" t="s">
        <v>320</v>
      </c>
      <c r="B150" s="261"/>
      <c r="C150" s="261"/>
      <c r="D150" s="261"/>
      <c r="E150" s="261"/>
      <c r="F150" s="261"/>
      <c r="G150" s="262"/>
    </row>
    <row r="151" spans="1:7" hidden="1" outlineLevel="1">
      <c r="A151" s="162" t="s">
        <v>321</v>
      </c>
      <c r="B151" s="163"/>
      <c r="C151" s="163"/>
      <c r="D151" s="163"/>
      <c r="E151" s="163"/>
      <c r="F151" s="163"/>
      <c r="G151" s="164"/>
    </row>
    <row r="152" spans="1:7" hidden="1" outlineLevel="1">
      <c r="A152" s="162" t="s">
        <v>322</v>
      </c>
      <c r="B152" s="165"/>
      <c r="C152" s="165"/>
      <c r="D152" s="165"/>
      <c r="E152" s="165"/>
      <c r="F152" s="165"/>
      <c r="G152" s="166"/>
    </row>
    <row r="153" spans="1:7" hidden="1" outlineLevel="1">
      <c r="A153" s="284" t="s">
        <v>348</v>
      </c>
      <c r="B153" s="287"/>
      <c r="C153" s="288"/>
      <c r="D153" s="288"/>
      <c r="E153" s="288"/>
      <c r="F153" s="288"/>
      <c r="G153" s="289"/>
    </row>
    <row r="154" spans="1:7" hidden="1" outlineLevel="1">
      <c r="A154" s="422" t="s">
        <v>205</v>
      </c>
      <c r="B154" s="29">
        <f t="shared" ref="B154:G154" si="30">B146-B150</f>
        <v>0</v>
      </c>
      <c r="C154" s="29">
        <f t="shared" si="30"/>
        <v>0</v>
      </c>
      <c r="D154" s="29">
        <f t="shared" si="30"/>
        <v>0</v>
      </c>
      <c r="E154" s="29">
        <f t="shared" si="30"/>
        <v>0</v>
      </c>
      <c r="F154" s="29">
        <f t="shared" si="30"/>
        <v>0</v>
      </c>
      <c r="G154" s="43">
        <f t="shared" si="30"/>
        <v>0</v>
      </c>
    </row>
    <row r="155" spans="1:7" hidden="1" outlineLevel="1">
      <c r="A155" s="14" t="s">
        <v>323</v>
      </c>
      <c r="B155" s="261"/>
      <c r="C155" s="261"/>
      <c r="D155" s="261"/>
      <c r="E155" s="261"/>
      <c r="F155" s="261"/>
      <c r="G155" s="262"/>
    </row>
    <row r="156" spans="1:7" hidden="1" outlineLevel="1">
      <c r="A156" s="14" t="s">
        <v>3</v>
      </c>
      <c r="B156" s="29">
        <f t="shared" ref="B156:G156" si="31">B154+B155</f>
        <v>0</v>
      </c>
      <c r="C156" s="29">
        <f t="shared" si="31"/>
        <v>0</v>
      </c>
      <c r="D156" s="29">
        <f t="shared" si="31"/>
        <v>0</v>
      </c>
      <c r="E156" s="29">
        <f t="shared" si="31"/>
        <v>0</v>
      </c>
      <c r="F156" s="29">
        <f t="shared" si="31"/>
        <v>0</v>
      </c>
      <c r="G156" s="43">
        <f t="shared" si="31"/>
        <v>0</v>
      </c>
    </row>
    <row r="157" spans="1:7" hidden="1" outlineLevel="1">
      <c r="A157" s="14" t="s">
        <v>324</v>
      </c>
      <c r="B157" s="261"/>
      <c r="C157" s="261"/>
      <c r="D157" s="261"/>
      <c r="E157" s="261"/>
      <c r="F157" s="261"/>
      <c r="G157" s="262"/>
    </row>
    <row r="158" spans="1:7" ht="25.5" hidden="1" outlineLevel="1">
      <c r="A158" s="15" t="s">
        <v>45</v>
      </c>
      <c r="B158" s="258"/>
      <c r="C158" s="259"/>
      <c r="D158" s="259"/>
      <c r="E158" s="259"/>
      <c r="F158" s="259"/>
      <c r="G158" s="260"/>
    </row>
    <row r="159" spans="1:7" ht="25.5" hidden="1" outlineLevel="1">
      <c r="A159" s="15" t="s">
        <v>46</v>
      </c>
      <c r="B159" s="258"/>
      <c r="C159" s="259"/>
      <c r="D159" s="259"/>
      <c r="E159" s="259"/>
      <c r="F159" s="259"/>
      <c r="G159" s="260"/>
    </row>
    <row r="160" spans="1:7" hidden="1" outlineLevel="1">
      <c r="A160" s="267"/>
      <c r="B160" s="268"/>
      <c r="C160" s="268"/>
      <c r="D160" s="268"/>
      <c r="E160" s="268"/>
      <c r="F160" s="268"/>
      <c r="G160" s="269"/>
    </row>
    <row r="161" spans="1:7" ht="25.5" hidden="1" outlineLevel="1">
      <c r="A161" s="15" t="s">
        <v>7</v>
      </c>
      <c r="B161" s="261"/>
      <c r="C161" s="30">
        <f>B161+C158</f>
        <v>0</v>
      </c>
      <c r="D161" s="30">
        <f>C161+D158</f>
        <v>0</v>
      </c>
      <c r="E161" s="30">
        <f>D161+E158</f>
        <v>0</v>
      </c>
      <c r="F161" s="30">
        <f>E161+F158</f>
        <v>0</v>
      </c>
      <c r="G161" s="270">
        <f>F161+G158</f>
        <v>0</v>
      </c>
    </row>
    <row r="162" spans="1:7" hidden="1" outlineLevel="1">
      <c r="A162" s="277" t="s">
        <v>18</v>
      </c>
      <c r="B162" s="271"/>
      <c r="C162" s="303">
        <f>B162+C157</f>
        <v>0</v>
      </c>
      <c r="D162" s="303">
        <f>C162+D157</f>
        <v>0</v>
      </c>
      <c r="E162" s="303">
        <f>D162+E157</f>
        <v>0</v>
      </c>
      <c r="F162" s="303">
        <f>E162+F157</f>
        <v>0</v>
      </c>
      <c r="G162" s="303">
        <f>F162+G157</f>
        <v>0</v>
      </c>
    </row>
    <row r="163" spans="1:7" ht="22.5" hidden="1" outlineLevel="1">
      <c r="A163" s="175" t="s">
        <v>379</v>
      </c>
      <c r="B163" s="169"/>
      <c r="C163" s="168"/>
      <c r="D163" s="168"/>
      <c r="E163" s="168"/>
      <c r="F163" s="168"/>
      <c r="G163" s="272"/>
    </row>
    <row r="164" spans="1:7" hidden="1" outlineLevel="1">
      <c r="A164" s="278" t="s">
        <v>52</v>
      </c>
      <c r="B164" s="271"/>
      <c r="C164" s="259"/>
      <c r="D164" s="168"/>
      <c r="E164" s="168"/>
      <c r="F164" s="168"/>
      <c r="G164" s="272"/>
    </row>
    <row r="165" spans="1:7" hidden="1" outlineLevel="1">
      <c r="A165" s="291" t="s">
        <v>346</v>
      </c>
      <c r="B165" s="292"/>
      <c r="C165" s="293"/>
      <c r="D165" s="294"/>
      <c r="E165" s="294"/>
      <c r="F165" s="294"/>
      <c r="G165" s="295"/>
    </row>
    <row r="166" spans="1:7" hidden="1" outlineLevel="1">
      <c r="A166" s="15" t="s">
        <v>47</v>
      </c>
      <c r="B166" s="26">
        <f t="shared" ref="B166:G166" si="32">IF(B162-B161&lt;0,0,B162-B161)</f>
        <v>0</v>
      </c>
      <c r="C166" s="26">
        <f t="shared" si="32"/>
        <v>0</v>
      </c>
      <c r="D166" s="26">
        <f t="shared" si="32"/>
        <v>0</v>
      </c>
      <c r="E166" s="26">
        <f t="shared" si="32"/>
        <v>0</v>
      </c>
      <c r="F166" s="26">
        <f t="shared" si="32"/>
        <v>0</v>
      </c>
      <c r="G166" s="32">
        <f t="shared" si="32"/>
        <v>0</v>
      </c>
    </row>
    <row r="167" spans="1:7" ht="13.5" hidden="1" outlineLevel="1" thickBot="1">
      <c r="A167" s="273" t="s">
        <v>48</v>
      </c>
      <c r="B167" s="274" t="e">
        <f t="shared" ref="B167:G167" si="33">B166/B146</f>
        <v>#DIV/0!</v>
      </c>
      <c r="C167" s="274" t="e">
        <f t="shared" si="33"/>
        <v>#DIV/0!</v>
      </c>
      <c r="D167" s="274" t="e">
        <f t="shared" si="33"/>
        <v>#DIV/0!</v>
      </c>
      <c r="E167" s="274" t="e">
        <f t="shared" si="33"/>
        <v>#DIV/0!</v>
      </c>
      <c r="F167" s="274" t="e">
        <f t="shared" si="33"/>
        <v>#DIV/0!</v>
      </c>
      <c r="G167" s="275" t="e">
        <f t="shared" si="33"/>
        <v>#DIV/0!</v>
      </c>
    </row>
    <row r="168" spans="1:7" ht="13.5" thickBot="1">
      <c r="B168" s="314">
        <f t="shared" ref="B168:G168" si="34">B156+B157-B158+B159</f>
        <v>0</v>
      </c>
      <c r="C168" s="314">
        <f t="shared" si="34"/>
        <v>0</v>
      </c>
      <c r="D168" s="314">
        <f t="shared" si="34"/>
        <v>0</v>
      </c>
      <c r="E168" s="314">
        <f t="shared" si="34"/>
        <v>0</v>
      </c>
      <c r="F168" s="314">
        <f t="shared" si="34"/>
        <v>0</v>
      </c>
      <c r="G168" s="314">
        <f t="shared" si="34"/>
        <v>0</v>
      </c>
    </row>
    <row r="169" spans="1:7" ht="36" customHeight="1" collapsed="1">
      <c r="A169" s="2" t="s">
        <v>25</v>
      </c>
      <c r="B169" s="20" t="s">
        <v>15</v>
      </c>
      <c r="C169" s="20" t="s">
        <v>10</v>
      </c>
      <c r="D169" s="20" t="s">
        <v>11</v>
      </c>
      <c r="E169" s="20" t="s">
        <v>12</v>
      </c>
      <c r="F169" s="20" t="s">
        <v>13</v>
      </c>
      <c r="G169" s="21" t="s">
        <v>14</v>
      </c>
    </row>
    <row r="170" spans="1:7" hidden="1" outlineLevel="1">
      <c r="A170" s="254" t="s">
        <v>316</v>
      </c>
      <c r="B170" s="255"/>
      <c r="C170" s="255"/>
      <c r="D170" s="255"/>
      <c r="E170" s="255"/>
      <c r="F170" s="255"/>
      <c r="G170" s="256"/>
    </row>
    <row r="171" spans="1:7" hidden="1" outlineLevel="1">
      <c r="A171" s="257" t="s">
        <v>317</v>
      </c>
      <c r="B171" s="255"/>
      <c r="C171" s="255"/>
      <c r="D171" s="255"/>
      <c r="E171" s="255"/>
      <c r="F171" s="255"/>
      <c r="G171" s="256"/>
    </row>
    <row r="172" spans="1:7" hidden="1" outlineLevel="1">
      <c r="A172" s="284" t="s">
        <v>347</v>
      </c>
      <c r="B172" s="285"/>
      <c r="C172" s="285"/>
      <c r="D172" s="285"/>
      <c r="E172" s="285"/>
      <c r="F172" s="285"/>
      <c r="G172" s="286"/>
    </row>
    <row r="173" spans="1:7" hidden="1" outlineLevel="1">
      <c r="A173" s="257" t="s">
        <v>318</v>
      </c>
      <c r="B173" s="258"/>
      <c r="C173" s="259"/>
      <c r="D173" s="259"/>
      <c r="E173" s="259"/>
      <c r="F173" s="259"/>
      <c r="G173" s="260"/>
    </row>
    <row r="174" spans="1:7" hidden="1" outlineLevel="1">
      <c r="A174" s="254" t="s">
        <v>320</v>
      </c>
      <c r="B174" s="261"/>
      <c r="C174" s="261"/>
      <c r="D174" s="261"/>
      <c r="E174" s="261"/>
      <c r="F174" s="261"/>
      <c r="G174" s="262"/>
    </row>
    <row r="175" spans="1:7" hidden="1" outlineLevel="1">
      <c r="A175" s="162" t="s">
        <v>321</v>
      </c>
      <c r="B175" s="163"/>
      <c r="C175" s="163"/>
      <c r="D175" s="163"/>
      <c r="E175" s="163"/>
      <c r="F175" s="163"/>
      <c r="G175" s="164"/>
    </row>
    <row r="176" spans="1:7" hidden="1" outlineLevel="1">
      <c r="A176" s="162" t="s">
        <v>322</v>
      </c>
      <c r="B176" s="165"/>
      <c r="C176" s="165"/>
      <c r="D176" s="165"/>
      <c r="E176" s="165"/>
      <c r="F176" s="165"/>
      <c r="G176" s="166"/>
    </row>
    <row r="177" spans="1:7" hidden="1" outlineLevel="1">
      <c r="A177" s="284" t="s">
        <v>348</v>
      </c>
      <c r="B177" s="287"/>
      <c r="C177" s="288"/>
      <c r="D177" s="288"/>
      <c r="E177" s="288"/>
      <c r="F177" s="288"/>
      <c r="G177" s="289"/>
    </row>
    <row r="178" spans="1:7" hidden="1" outlineLevel="1">
      <c r="A178" s="422" t="s">
        <v>205</v>
      </c>
      <c r="B178" s="29">
        <f t="shared" ref="B178:G178" si="35">B170-B174</f>
        <v>0</v>
      </c>
      <c r="C178" s="29">
        <f t="shared" si="35"/>
        <v>0</v>
      </c>
      <c r="D178" s="29">
        <f t="shared" si="35"/>
        <v>0</v>
      </c>
      <c r="E178" s="29">
        <f t="shared" si="35"/>
        <v>0</v>
      </c>
      <c r="F178" s="29">
        <f t="shared" si="35"/>
        <v>0</v>
      </c>
      <c r="G178" s="43">
        <f t="shared" si="35"/>
        <v>0</v>
      </c>
    </row>
    <row r="179" spans="1:7" hidden="1" outlineLevel="1">
      <c r="A179" s="14" t="s">
        <v>323</v>
      </c>
      <c r="B179" s="261"/>
      <c r="C179" s="261"/>
      <c r="D179" s="261"/>
      <c r="E179" s="261"/>
      <c r="F179" s="261"/>
      <c r="G179" s="262"/>
    </row>
    <row r="180" spans="1:7" hidden="1" outlineLevel="1">
      <c r="A180" s="14" t="s">
        <v>3</v>
      </c>
      <c r="B180" s="29">
        <f t="shared" ref="B180:G180" si="36">B178+B179</f>
        <v>0</v>
      </c>
      <c r="C180" s="29">
        <f t="shared" si="36"/>
        <v>0</v>
      </c>
      <c r="D180" s="29">
        <f t="shared" si="36"/>
        <v>0</v>
      </c>
      <c r="E180" s="29">
        <f t="shared" si="36"/>
        <v>0</v>
      </c>
      <c r="F180" s="29">
        <f t="shared" si="36"/>
        <v>0</v>
      </c>
      <c r="G180" s="43">
        <f t="shared" si="36"/>
        <v>0</v>
      </c>
    </row>
    <row r="181" spans="1:7" hidden="1" outlineLevel="1">
      <c r="A181" s="14" t="s">
        <v>324</v>
      </c>
      <c r="B181" s="261"/>
      <c r="C181" s="261"/>
      <c r="D181" s="261"/>
      <c r="E181" s="261"/>
      <c r="F181" s="261"/>
      <c r="G181" s="262"/>
    </row>
    <row r="182" spans="1:7" ht="25.5" hidden="1" outlineLevel="1">
      <c r="A182" s="15" t="s">
        <v>45</v>
      </c>
      <c r="B182" s="258"/>
      <c r="C182" s="259"/>
      <c r="D182" s="259"/>
      <c r="E182" s="259"/>
      <c r="F182" s="259"/>
      <c r="G182" s="260"/>
    </row>
    <row r="183" spans="1:7" ht="25.5" hidden="1" outlineLevel="1">
      <c r="A183" s="15" t="s">
        <v>46</v>
      </c>
      <c r="B183" s="258"/>
      <c r="C183" s="259"/>
      <c r="D183" s="259"/>
      <c r="E183" s="259"/>
      <c r="F183" s="259"/>
      <c r="G183" s="260"/>
    </row>
    <row r="184" spans="1:7" hidden="1" outlineLevel="1">
      <c r="A184" s="267"/>
      <c r="B184" s="268"/>
      <c r="C184" s="268"/>
      <c r="D184" s="268"/>
      <c r="E184" s="268"/>
      <c r="F184" s="268"/>
      <c r="G184" s="269"/>
    </row>
    <row r="185" spans="1:7" ht="25.5" hidden="1" outlineLevel="1">
      <c r="A185" s="15" t="s">
        <v>7</v>
      </c>
      <c r="B185" s="261"/>
      <c r="C185" s="30">
        <f>B185+C182</f>
        <v>0</v>
      </c>
      <c r="D185" s="30">
        <f>C185+D182</f>
        <v>0</v>
      </c>
      <c r="E185" s="30">
        <f>D185+E182</f>
        <v>0</v>
      </c>
      <c r="F185" s="30">
        <f>E185+F182</f>
        <v>0</v>
      </c>
      <c r="G185" s="270">
        <f>F185+G182</f>
        <v>0</v>
      </c>
    </row>
    <row r="186" spans="1:7" hidden="1" outlineLevel="1">
      <c r="A186" s="277" t="s">
        <v>18</v>
      </c>
      <c r="B186" s="271"/>
      <c r="C186" s="303">
        <f>B186+C181</f>
        <v>0</v>
      </c>
      <c r="D186" s="303">
        <f>C186+D181</f>
        <v>0</v>
      </c>
      <c r="E186" s="303">
        <f>D186+E181</f>
        <v>0</v>
      </c>
      <c r="F186" s="303">
        <f>E186+F181</f>
        <v>0</v>
      </c>
      <c r="G186" s="303">
        <f>F186+G181</f>
        <v>0</v>
      </c>
    </row>
    <row r="187" spans="1:7" ht="22.5" hidden="1" outlineLevel="1">
      <c r="A187" s="175" t="s">
        <v>379</v>
      </c>
      <c r="B187" s="169"/>
      <c r="C187" s="168"/>
      <c r="D187" s="168"/>
      <c r="E187" s="168"/>
      <c r="F187" s="168"/>
      <c r="G187" s="272"/>
    </row>
    <row r="188" spans="1:7" hidden="1" outlineLevel="1">
      <c r="A188" s="278" t="s">
        <v>52</v>
      </c>
      <c r="B188" s="271"/>
      <c r="C188" s="259"/>
      <c r="D188" s="168"/>
      <c r="E188" s="168"/>
      <c r="F188" s="168"/>
      <c r="G188" s="272"/>
    </row>
    <row r="189" spans="1:7" hidden="1" outlineLevel="1">
      <c r="A189" s="291" t="s">
        <v>346</v>
      </c>
      <c r="B189" s="292"/>
      <c r="C189" s="293"/>
      <c r="D189" s="294"/>
      <c r="E189" s="294"/>
      <c r="F189" s="294"/>
      <c r="G189" s="295"/>
    </row>
    <row r="190" spans="1:7" ht="24.75" hidden="1" customHeight="1" outlineLevel="1">
      <c r="A190" s="15" t="s">
        <v>47</v>
      </c>
      <c r="B190" s="26">
        <f t="shared" ref="B190:G190" si="37">IF(B186-B185&lt;0,0,B186-B185)</f>
        <v>0</v>
      </c>
      <c r="C190" s="26">
        <f t="shared" si="37"/>
        <v>0</v>
      </c>
      <c r="D190" s="26">
        <f t="shared" si="37"/>
        <v>0</v>
      </c>
      <c r="E190" s="26">
        <f t="shared" si="37"/>
        <v>0</v>
      </c>
      <c r="F190" s="26">
        <f t="shared" si="37"/>
        <v>0</v>
      </c>
      <c r="G190" s="32">
        <f t="shared" si="37"/>
        <v>0</v>
      </c>
    </row>
    <row r="191" spans="1:7" ht="13.5" hidden="1" outlineLevel="1" thickBot="1">
      <c r="A191" s="273" t="s">
        <v>48</v>
      </c>
      <c r="B191" s="274" t="e">
        <f t="shared" ref="B191:G191" si="38">B190/B170</f>
        <v>#DIV/0!</v>
      </c>
      <c r="C191" s="274" t="e">
        <f t="shared" si="38"/>
        <v>#DIV/0!</v>
      </c>
      <c r="D191" s="274" t="e">
        <f t="shared" si="38"/>
        <v>#DIV/0!</v>
      </c>
      <c r="E191" s="274" t="e">
        <f t="shared" si="38"/>
        <v>#DIV/0!</v>
      </c>
      <c r="F191" s="274" t="e">
        <f t="shared" si="38"/>
        <v>#DIV/0!</v>
      </c>
      <c r="G191" s="275" t="e">
        <f t="shared" si="38"/>
        <v>#DIV/0!</v>
      </c>
    </row>
    <row r="192" spans="1:7" ht="13.5" thickBot="1">
      <c r="B192" s="314">
        <f t="shared" ref="B192:G192" si="39">B180+B181-B182+B183</f>
        <v>0</v>
      </c>
      <c r="C192" s="314">
        <f t="shared" si="39"/>
        <v>0</v>
      </c>
      <c r="D192" s="314">
        <f t="shared" si="39"/>
        <v>0</v>
      </c>
      <c r="E192" s="314">
        <f t="shared" si="39"/>
        <v>0</v>
      </c>
      <c r="F192" s="314">
        <f t="shared" si="39"/>
        <v>0</v>
      </c>
      <c r="G192" s="314">
        <f t="shared" si="39"/>
        <v>0</v>
      </c>
    </row>
    <row r="193" spans="1:7" ht="51" collapsed="1">
      <c r="A193" s="2" t="s">
        <v>26</v>
      </c>
      <c r="B193" s="20" t="s">
        <v>15</v>
      </c>
      <c r="C193" s="20" t="s">
        <v>10</v>
      </c>
      <c r="D193" s="20" t="s">
        <v>11</v>
      </c>
      <c r="E193" s="20" t="s">
        <v>12</v>
      </c>
      <c r="F193" s="20" t="s">
        <v>13</v>
      </c>
      <c r="G193" s="21" t="s">
        <v>14</v>
      </c>
    </row>
    <row r="194" spans="1:7" hidden="1" outlineLevel="1">
      <c r="A194" s="254" t="s">
        <v>316</v>
      </c>
      <c r="B194" s="255"/>
      <c r="C194" s="255"/>
      <c r="D194" s="255"/>
      <c r="E194" s="255"/>
      <c r="F194" s="255"/>
      <c r="G194" s="256"/>
    </row>
    <row r="195" spans="1:7" hidden="1" outlineLevel="1">
      <c r="A195" s="257" t="s">
        <v>317</v>
      </c>
      <c r="B195" s="255"/>
      <c r="C195" s="255"/>
      <c r="D195" s="255"/>
      <c r="E195" s="255"/>
      <c r="F195" s="255"/>
      <c r="G195" s="256"/>
    </row>
    <row r="196" spans="1:7" hidden="1" outlineLevel="1">
      <c r="A196" s="284" t="s">
        <v>347</v>
      </c>
      <c r="B196" s="285"/>
      <c r="C196" s="285"/>
      <c r="D196" s="285"/>
      <c r="E196" s="285"/>
      <c r="F196" s="285"/>
      <c r="G196" s="286"/>
    </row>
    <row r="197" spans="1:7" hidden="1" outlineLevel="1">
      <c r="A197" s="257" t="s">
        <v>318</v>
      </c>
      <c r="B197" s="258"/>
      <c r="C197" s="259"/>
      <c r="D197" s="259"/>
      <c r="E197" s="259"/>
      <c r="F197" s="259"/>
      <c r="G197" s="260"/>
    </row>
    <row r="198" spans="1:7" hidden="1" outlineLevel="1">
      <c r="A198" s="254" t="s">
        <v>320</v>
      </c>
      <c r="B198" s="261"/>
      <c r="C198" s="261"/>
      <c r="D198" s="261"/>
      <c r="E198" s="261"/>
      <c r="F198" s="261"/>
      <c r="G198" s="262"/>
    </row>
    <row r="199" spans="1:7" hidden="1" outlineLevel="1">
      <c r="A199" s="162" t="s">
        <v>321</v>
      </c>
      <c r="B199" s="163"/>
      <c r="C199" s="163"/>
      <c r="D199" s="163"/>
      <c r="E199" s="163"/>
      <c r="F199" s="163"/>
      <c r="G199" s="164"/>
    </row>
    <row r="200" spans="1:7" hidden="1" outlineLevel="1">
      <c r="A200" s="162" t="s">
        <v>322</v>
      </c>
      <c r="B200" s="165"/>
      <c r="C200" s="165"/>
      <c r="D200" s="165"/>
      <c r="E200" s="165"/>
      <c r="F200" s="165"/>
      <c r="G200" s="166"/>
    </row>
    <row r="201" spans="1:7" hidden="1" outlineLevel="1">
      <c r="A201" s="284" t="s">
        <v>348</v>
      </c>
      <c r="B201" s="287"/>
      <c r="C201" s="288"/>
      <c r="D201" s="288"/>
      <c r="E201" s="288"/>
      <c r="F201" s="288"/>
      <c r="G201" s="289"/>
    </row>
    <row r="202" spans="1:7" hidden="1" outlineLevel="1">
      <c r="A202" s="422" t="s">
        <v>205</v>
      </c>
      <c r="B202" s="29">
        <f t="shared" ref="B202:G202" si="40">B194-B198</f>
        <v>0</v>
      </c>
      <c r="C202" s="29">
        <f t="shared" si="40"/>
        <v>0</v>
      </c>
      <c r="D202" s="29">
        <f t="shared" si="40"/>
        <v>0</v>
      </c>
      <c r="E202" s="29">
        <f t="shared" si="40"/>
        <v>0</v>
      </c>
      <c r="F202" s="29">
        <f t="shared" si="40"/>
        <v>0</v>
      </c>
      <c r="G202" s="43">
        <f t="shared" si="40"/>
        <v>0</v>
      </c>
    </row>
    <row r="203" spans="1:7" hidden="1" outlineLevel="1">
      <c r="A203" s="14" t="s">
        <v>323</v>
      </c>
      <c r="B203" s="261"/>
      <c r="C203" s="261"/>
      <c r="D203" s="261"/>
      <c r="E203" s="261"/>
      <c r="F203" s="261"/>
      <c r="G203" s="262"/>
    </row>
    <row r="204" spans="1:7" hidden="1" outlineLevel="1">
      <c r="A204" s="14" t="s">
        <v>3</v>
      </c>
      <c r="B204" s="29">
        <f t="shared" ref="B204:G204" si="41">B202+B203</f>
        <v>0</v>
      </c>
      <c r="C204" s="29">
        <f t="shared" si="41"/>
        <v>0</v>
      </c>
      <c r="D204" s="29">
        <f t="shared" si="41"/>
        <v>0</v>
      </c>
      <c r="E204" s="29">
        <f t="shared" si="41"/>
        <v>0</v>
      </c>
      <c r="F204" s="29">
        <f t="shared" si="41"/>
        <v>0</v>
      </c>
      <c r="G204" s="43">
        <f t="shared" si="41"/>
        <v>0</v>
      </c>
    </row>
    <row r="205" spans="1:7" hidden="1" outlineLevel="1">
      <c r="A205" s="14" t="s">
        <v>324</v>
      </c>
      <c r="B205" s="261"/>
      <c r="C205" s="261"/>
      <c r="D205" s="261"/>
      <c r="E205" s="261"/>
      <c r="F205" s="261"/>
      <c r="G205" s="262"/>
    </row>
    <row r="206" spans="1:7" ht="25.5" hidden="1" outlineLevel="1">
      <c r="A206" s="15" t="s">
        <v>45</v>
      </c>
      <c r="B206" s="258"/>
      <c r="C206" s="259"/>
      <c r="D206" s="259"/>
      <c r="E206" s="259"/>
      <c r="F206" s="259"/>
      <c r="G206" s="260"/>
    </row>
    <row r="207" spans="1:7" ht="25.5" hidden="1" outlineLevel="1">
      <c r="A207" s="15" t="s">
        <v>46</v>
      </c>
      <c r="B207" s="258"/>
      <c r="C207" s="259"/>
      <c r="D207" s="259"/>
      <c r="E207" s="259"/>
      <c r="F207" s="259"/>
      <c r="G207" s="260"/>
    </row>
    <row r="208" spans="1:7" hidden="1" outlineLevel="1">
      <c r="A208" s="267"/>
      <c r="B208" s="268"/>
      <c r="C208" s="268"/>
      <c r="D208" s="268"/>
      <c r="E208" s="268"/>
      <c r="F208" s="268"/>
      <c r="G208" s="269"/>
    </row>
    <row r="209" spans="1:7" ht="25.5" hidden="1" outlineLevel="1">
      <c r="A209" s="15" t="s">
        <v>7</v>
      </c>
      <c r="B209" s="261"/>
      <c r="C209" s="30">
        <f>B209+C206</f>
        <v>0</v>
      </c>
      <c r="D209" s="30">
        <f>C209+D206</f>
        <v>0</v>
      </c>
      <c r="E209" s="30">
        <f>D209+E206</f>
        <v>0</v>
      </c>
      <c r="F209" s="30">
        <f>E209+F206</f>
        <v>0</v>
      </c>
      <c r="G209" s="270">
        <f>F209+G206</f>
        <v>0</v>
      </c>
    </row>
    <row r="210" spans="1:7" hidden="1" outlineLevel="1">
      <c r="A210" s="277" t="s">
        <v>18</v>
      </c>
      <c r="B210" s="271"/>
      <c r="C210" s="303">
        <f>B210+C205</f>
        <v>0</v>
      </c>
      <c r="D210" s="303">
        <f>C210+D205</f>
        <v>0</v>
      </c>
      <c r="E210" s="303">
        <f>D210+E205</f>
        <v>0</v>
      </c>
      <c r="F210" s="303">
        <f>E210+F205</f>
        <v>0</v>
      </c>
      <c r="G210" s="303">
        <f>F210+G205</f>
        <v>0</v>
      </c>
    </row>
    <row r="211" spans="1:7" ht="24.75" hidden="1" customHeight="1" outlineLevel="1">
      <c r="A211" s="175" t="s">
        <v>379</v>
      </c>
      <c r="B211" s="169"/>
      <c r="C211" s="168"/>
      <c r="D211" s="168"/>
      <c r="E211" s="168"/>
      <c r="F211" s="168"/>
      <c r="G211" s="272"/>
    </row>
    <row r="212" spans="1:7" hidden="1" outlineLevel="1">
      <c r="A212" s="278" t="s">
        <v>52</v>
      </c>
      <c r="B212" s="271"/>
      <c r="C212" s="259"/>
      <c r="D212" s="168"/>
      <c r="E212" s="168"/>
      <c r="F212" s="168"/>
      <c r="G212" s="272"/>
    </row>
    <row r="213" spans="1:7" hidden="1" outlineLevel="1">
      <c r="A213" s="291" t="s">
        <v>346</v>
      </c>
      <c r="B213" s="292"/>
      <c r="C213" s="293"/>
      <c r="D213" s="294"/>
      <c r="E213" s="294"/>
      <c r="F213" s="294"/>
      <c r="G213" s="295"/>
    </row>
    <row r="214" spans="1:7" hidden="1" outlineLevel="1">
      <c r="A214" s="15" t="s">
        <v>47</v>
      </c>
      <c r="B214" s="26">
        <f t="shared" ref="B214:G214" si="42">IF(B210-B209&lt;0,0,B210-B209)</f>
        <v>0</v>
      </c>
      <c r="C214" s="26">
        <f t="shared" si="42"/>
        <v>0</v>
      </c>
      <c r="D214" s="26">
        <f t="shared" si="42"/>
        <v>0</v>
      </c>
      <c r="E214" s="26">
        <f t="shared" si="42"/>
        <v>0</v>
      </c>
      <c r="F214" s="26">
        <f t="shared" si="42"/>
        <v>0</v>
      </c>
      <c r="G214" s="32">
        <f t="shared" si="42"/>
        <v>0</v>
      </c>
    </row>
    <row r="215" spans="1:7" ht="13.5" hidden="1" outlineLevel="1" thickBot="1">
      <c r="A215" s="273" t="s">
        <v>48</v>
      </c>
      <c r="B215" s="274" t="e">
        <f t="shared" ref="B215:G215" si="43">B214/B194</f>
        <v>#DIV/0!</v>
      </c>
      <c r="C215" s="274" t="e">
        <f t="shared" si="43"/>
        <v>#DIV/0!</v>
      </c>
      <c r="D215" s="274" t="e">
        <f t="shared" si="43"/>
        <v>#DIV/0!</v>
      </c>
      <c r="E215" s="274" t="e">
        <f t="shared" si="43"/>
        <v>#DIV/0!</v>
      </c>
      <c r="F215" s="274" t="e">
        <f t="shared" si="43"/>
        <v>#DIV/0!</v>
      </c>
      <c r="G215" s="275" t="e">
        <f t="shared" si="43"/>
        <v>#DIV/0!</v>
      </c>
    </row>
    <row r="216" spans="1:7" ht="13.5" thickBot="1">
      <c r="B216" s="314">
        <f t="shared" ref="B216:G216" si="44">B204+B205-B206+B207</f>
        <v>0</v>
      </c>
      <c r="C216" s="314">
        <f t="shared" si="44"/>
        <v>0</v>
      </c>
      <c r="D216" s="314">
        <f t="shared" si="44"/>
        <v>0</v>
      </c>
      <c r="E216" s="314">
        <f t="shared" si="44"/>
        <v>0</v>
      </c>
      <c r="F216" s="314">
        <f t="shared" si="44"/>
        <v>0</v>
      </c>
      <c r="G216" s="314">
        <f t="shared" si="44"/>
        <v>0</v>
      </c>
    </row>
    <row r="217" spans="1:7" ht="51" collapsed="1">
      <c r="A217" s="2" t="s">
        <v>27</v>
      </c>
      <c r="B217" s="20" t="s">
        <v>15</v>
      </c>
      <c r="C217" s="20" t="s">
        <v>10</v>
      </c>
      <c r="D217" s="20" t="s">
        <v>11</v>
      </c>
      <c r="E217" s="20" t="s">
        <v>12</v>
      </c>
      <c r="F217" s="20" t="s">
        <v>13</v>
      </c>
      <c r="G217" s="21" t="s">
        <v>14</v>
      </c>
    </row>
    <row r="218" spans="1:7" hidden="1" outlineLevel="1">
      <c r="A218" s="254" t="s">
        <v>316</v>
      </c>
      <c r="B218" s="255"/>
      <c r="C218" s="255"/>
      <c r="D218" s="255"/>
      <c r="E218" s="255"/>
      <c r="F218" s="255"/>
      <c r="G218" s="256"/>
    </row>
    <row r="219" spans="1:7" hidden="1" outlineLevel="1">
      <c r="A219" s="257" t="s">
        <v>317</v>
      </c>
      <c r="B219" s="255"/>
      <c r="C219" s="255"/>
      <c r="D219" s="255"/>
      <c r="E219" s="255"/>
      <c r="F219" s="255"/>
      <c r="G219" s="256"/>
    </row>
    <row r="220" spans="1:7" hidden="1" outlineLevel="1">
      <c r="A220" s="284" t="s">
        <v>347</v>
      </c>
      <c r="B220" s="285"/>
      <c r="C220" s="285"/>
      <c r="D220" s="285"/>
      <c r="E220" s="285"/>
      <c r="F220" s="285"/>
      <c r="G220" s="286"/>
    </row>
    <row r="221" spans="1:7" hidden="1" outlineLevel="1">
      <c r="A221" s="257" t="s">
        <v>318</v>
      </c>
      <c r="B221" s="258"/>
      <c r="C221" s="259"/>
      <c r="D221" s="259"/>
      <c r="E221" s="259"/>
      <c r="F221" s="259"/>
      <c r="G221" s="260"/>
    </row>
    <row r="222" spans="1:7" hidden="1" outlineLevel="1">
      <c r="A222" s="254" t="s">
        <v>320</v>
      </c>
      <c r="B222" s="261"/>
      <c r="C222" s="261"/>
      <c r="D222" s="261"/>
      <c r="E222" s="261"/>
      <c r="F222" s="261"/>
      <c r="G222" s="262"/>
    </row>
    <row r="223" spans="1:7" hidden="1" outlineLevel="1">
      <c r="A223" s="162" t="s">
        <v>321</v>
      </c>
      <c r="B223" s="163"/>
      <c r="C223" s="163"/>
      <c r="D223" s="163"/>
      <c r="E223" s="163"/>
      <c r="F223" s="163"/>
      <c r="G223" s="164"/>
    </row>
    <row r="224" spans="1:7" hidden="1" outlineLevel="1">
      <c r="A224" s="162" t="s">
        <v>322</v>
      </c>
      <c r="B224" s="165"/>
      <c r="C224" s="165"/>
      <c r="D224" s="165"/>
      <c r="E224" s="165"/>
      <c r="F224" s="165"/>
      <c r="G224" s="166"/>
    </row>
    <row r="225" spans="1:7" hidden="1" outlineLevel="1">
      <c r="A225" s="284" t="s">
        <v>348</v>
      </c>
      <c r="B225" s="287"/>
      <c r="C225" s="288"/>
      <c r="D225" s="288"/>
      <c r="E225" s="288"/>
      <c r="F225" s="288"/>
      <c r="G225" s="289"/>
    </row>
    <row r="226" spans="1:7" hidden="1" outlineLevel="1">
      <c r="A226" s="422" t="s">
        <v>205</v>
      </c>
      <c r="B226" s="29">
        <f t="shared" ref="B226:G226" si="45">B218-B222</f>
        <v>0</v>
      </c>
      <c r="C226" s="29">
        <f t="shared" si="45"/>
        <v>0</v>
      </c>
      <c r="D226" s="29">
        <f t="shared" si="45"/>
        <v>0</v>
      </c>
      <c r="E226" s="29">
        <f t="shared" si="45"/>
        <v>0</v>
      </c>
      <c r="F226" s="29">
        <f t="shared" si="45"/>
        <v>0</v>
      </c>
      <c r="G226" s="43">
        <f t="shared" si="45"/>
        <v>0</v>
      </c>
    </row>
    <row r="227" spans="1:7" hidden="1" outlineLevel="1">
      <c r="A227" s="14" t="s">
        <v>323</v>
      </c>
      <c r="B227" s="261"/>
      <c r="C227" s="261"/>
      <c r="D227" s="261"/>
      <c r="E227" s="261"/>
      <c r="F227" s="261"/>
      <c r="G227" s="262"/>
    </row>
    <row r="228" spans="1:7" hidden="1" outlineLevel="1">
      <c r="A228" s="14" t="s">
        <v>3</v>
      </c>
      <c r="B228" s="29">
        <f t="shared" ref="B228:G228" si="46">B226+B227</f>
        <v>0</v>
      </c>
      <c r="C228" s="29">
        <f t="shared" si="46"/>
        <v>0</v>
      </c>
      <c r="D228" s="29">
        <f t="shared" si="46"/>
        <v>0</v>
      </c>
      <c r="E228" s="29">
        <f t="shared" si="46"/>
        <v>0</v>
      </c>
      <c r="F228" s="29">
        <f t="shared" si="46"/>
        <v>0</v>
      </c>
      <c r="G228" s="43">
        <f t="shared" si="46"/>
        <v>0</v>
      </c>
    </row>
    <row r="229" spans="1:7" hidden="1" outlineLevel="1">
      <c r="A229" s="14" t="s">
        <v>324</v>
      </c>
      <c r="B229" s="261"/>
      <c r="C229" s="261"/>
      <c r="D229" s="261"/>
      <c r="E229" s="261"/>
      <c r="F229" s="261"/>
      <c r="G229" s="262"/>
    </row>
    <row r="230" spans="1:7" ht="25.5" hidden="1" outlineLevel="1">
      <c r="A230" s="15" t="s">
        <v>45</v>
      </c>
      <c r="B230" s="258"/>
      <c r="C230" s="259"/>
      <c r="D230" s="259"/>
      <c r="E230" s="259"/>
      <c r="F230" s="259"/>
      <c r="G230" s="260"/>
    </row>
    <row r="231" spans="1:7" ht="25.5" hidden="1" outlineLevel="1">
      <c r="A231" s="15" t="s">
        <v>46</v>
      </c>
      <c r="B231" s="258"/>
      <c r="C231" s="259"/>
      <c r="D231" s="259"/>
      <c r="E231" s="259"/>
      <c r="F231" s="259"/>
      <c r="G231" s="260"/>
    </row>
    <row r="232" spans="1:7" hidden="1" outlineLevel="1">
      <c r="A232" s="267"/>
      <c r="B232" s="268"/>
      <c r="C232" s="268"/>
      <c r="D232" s="268"/>
      <c r="E232" s="268"/>
      <c r="F232" s="268"/>
      <c r="G232" s="269"/>
    </row>
    <row r="233" spans="1:7" ht="25.5" hidden="1" outlineLevel="1">
      <c r="A233" s="15" t="s">
        <v>7</v>
      </c>
      <c r="B233" s="261"/>
      <c r="C233" s="30">
        <f>B233+C230</f>
        <v>0</v>
      </c>
      <c r="D233" s="30">
        <f>C233+D230</f>
        <v>0</v>
      </c>
      <c r="E233" s="30">
        <f>D233+E230</f>
        <v>0</v>
      </c>
      <c r="F233" s="30">
        <f>E233+F230</f>
        <v>0</v>
      </c>
      <c r="G233" s="270">
        <f>F233+G230</f>
        <v>0</v>
      </c>
    </row>
    <row r="234" spans="1:7" hidden="1" outlineLevel="1">
      <c r="A234" s="277" t="s">
        <v>18</v>
      </c>
      <c r="B234" s="271"/>
      <c r="C234" s="303">
        <f>B234+C229</f>
        <v>0</v>
      </c>
      <c r="D234" s="303">
        <f>C234+D229</f>
        <v>0</v>
      </c>
      <c r="E234" s="303">
        <f>D234+E229</f>
        <v>0</v>
      </c>
      <c r="F234" s="303">
        <f>E234+F229</f>
        <v>0</v>
      </c>
      <c r="G234" s="303">
        <f>F234+G229</f>
        <v>0</v>
      </c>
    </row>
    <row r="235" spans="1:7" ht="22.5" hidden="1" outlineLevel="1">
      <c r="A235" s="175" t="s">
        <v>379</v>
      </c>
      <c r="B235" s="169"/>
      <c r="C235" s="168"/>
      <c r="D235" s="168"/>
      <c r="E235" s="168"/>
      <c r="F235" s="168"/>
      <c r="G235" s="272"/>
    </row>
    <row r="236" spans="1:7" hidden="1" outlineLevel="1">
      <c r="A236" s="278" t="s">
        <v>52</v>
      </c>
      <c r="B236" s="271"/>
      <c r="C236" s="259"/>
      <c r="D236" s="168"/>
      <c r="E236" s="168"/>
      <c r="F236" s="168"/>
      <c r="G236" s="272"/>
    </row>
    <row r="237" spans="1:7" hidden="1" outlineLevel="1">
      <c r="A237" s="291" t="s">
        <v>346</v>
      </c>
      <c r="B237" s="292"/>
      <c r="C237" s="293"/>
      <c r="D237" s="294"/>
      <c r="E237" s="294"/>
      <c r="F237" s="294"/>
      <c r="G237" s="295"/>
    </row>
    <row r="238" spans="1:7" hidden="1" outlineLevel="1">
      <c r="A238" s="15" t="s">
        <v>47</v>
      </c>
      <c r="B238" s="26">
        <f t="shared" ref="B238:G238" si="47">IF(B234-B233&lt;0,0,B234-B233)</f>
        <v>0</v>
      </c>
      <c r="C238" s="26">
        <f t="shared" si="47"/>
        <v>0</v>
      </c>
      <c r="D238" s="26">
        <f t="shared" si="47"/>
        <v>0</v>
      </c>
      <c r="E238" s="26">
        <f t="shared" si="47"/>
        <v>0</v>
      </c>
      <c r="F238" s="26">
        <f t="shared" si="47"/>
        <v>0</v>
      </c>
      <c r="G238" s="32">
        <f t="shared" si="47"/>
        <v>0</v>
      </c>
    </row>
    <row r="239" spans="1:7" ht="13.5" hidden="1" outlineLevel="1" thickBot="1">
      <c r="A239" s="273" t="s">
        <v>48</v>
      </c>
      <c r="B239" s="274" t="e">
        <f t="shared" ref="B239:G239" si="48">B238/B218</f>
        <v>#DIV/0!</v>
      </c>
      <c r="C239" s="274" t="e">
        <f t="shared" si="48"/>
        <v>#DIV/0!</v>
      </c>
      <c r="D239" s="274" t="e">
        <f t="shared" si="48"/>
        <v>#DIV/0!</v>
      </c>
      <c r="E239" s="274" t="e">
        <f t="shared" si="48"/>
        <v>#DIV/0!</v>
      </c>
      <c r="F239" s="274" t="e">
        <f t="shared" si="48"/>
        <v>#DIV/0!</v>
      </c>
      <c r="G239" s="275" t="e">
        <f t="shared" si="48"/>
        <v>#DIV/0!</v>
      </c>
    </row>
    <row r="240" spans="1:7" ht="13.5" thickBot="1">
      <c r="B240" s="314">
        <f t="shared" ref="B240:G240" si="49">B228+B229-B230+B231</f>
        <v>0</v>
      </c>
      <c r="C240" s="314">
        <f t="shared" si="49"/>
        <v>0</v>
      </c>
      <c r="D240" s="314">
        <f t="shared" si="49"/>
        <v>0</v>
      </c>
      <c r="E240" s="314">
        <f t="shared" si="49"/>
        <v>0</v>
      </c>
      <c r="F240" s="314">
        <f t="shared" si="49"/>
        <v>0</v>
      </c>
      <c r="G240" s="314">
        <f t="shared" si="49"/>
        <v>0</v>
      </c>
    </row>
    <row r="241" spans="1:7" ht="39" thickBot="1">
      <c r="A241" s="2" t="s">
        <v>326</v>
      </c>
      <c r="B241" s="306" t="s">
        <v>466</v>
      </c>
      <c r="C241" s="306" t="s">
        <v>467</v>
      </c>
      <c r="D241" s="306" t="s">
        <v>462</v>
      </c>
      <c r="E241" s="306" t="s">
        <v>463</v>
      </c>
      <c r="F241" s="306" t="s">
        <v>464</v>
      </c>
      <c r="G241" s="306" t="s">
        <v>468</v>
      </c>
    </row>
    <row r="242" spans="1:7">
      <c r="A242" s="254" t="s">
        <v>316</v>
      </c>
      <c r="B242" s="45">
        <f t="shared" ref="B242:G242" si="50">B2+B26+B50+B74+B98+B122+B146+B170+B194+B218-B5-B29-B53-B77-B101-B125-B149-B173-B197-B221</f>
        <v>1411528</v>
      </c>
      <c r="C242" s="45">
        <f t="shared" si="50"/>
        <v>1447901</v>
      </c>
      <c r="D242" s="45">
        <f t="shared" si="50"/>
        <v>1450000</v>
      </c>
      <c r="E242" s="45">
        <f t="shared" si="50"/>
        <v>1500000</v>
      </c>
      <c r="F242" s="45">
        <f t="shared" si="50"/>
        <v>1575415</v>
      </c>
      <c r="G242" s="46">
        <f t="shared" si="50"/>
        <v>1600000</v>
      </c>
    </row>
    <row r="243" spans="1:7">
      <c r="A243" s="257" t="s">
        <v>317</v>
      </c>
      <c r="B243" s="279">
        <f t="shared" ref="B243:G244" si="51">B3+B27+B51+B75+B99+B123+B147+B171+B195+B219</f>
        <v>305575</v>
      </c>
      <c r="C243" s="279">
        <f t="shared" si="51"/>
        <v>299520</v>
      </c>
      <c r="D243" s="279">
        <f t="shared" si="51"/>
        <v>299520</v>
      </c>
      <c r="E243" s="279">
        <f t="shared" si="51"/>
        <v>299520</v>
      </c>
      <c r="F243" s="279">
        <f t="shared" si="51"/>
        <v>299520</v>
      </c>
      <c r="G243" s="280">
        <f t="shared" si="51"/>
        <v>299520</v>
      </c>
    </row>
    <row r="244" spans="1:7">
      <c r="A244" s="399" t="s">
        <v>347</v>
      </c>
      <c r="B244" s="298">
        <f t="shared" si="51"/>
        <v>0</v>
      </c>
      <c r="C244" s="298">
        <f t="shared" si="51"/>
        <v>0</v>
      </c>
      <c r="D244" s="298">
        <f t="shared" si="51"/>
        <v>0</v>
      </c>
      <c r="E244" s="298">
        <f t="shared" si="51"/>
        <v>0</v>
      </c>
      <c r="F244" s="298">
        <f t="shared" si="51"/>
        <v>0</v>
      </c>
      <c r="G244" s="400">
        <f t="shared" si="51"/>
        <v>0</v>
      </c>
    </row>
    <row r="245" spans="1:7">
      <c r="A245" s="254" t="s">
        <v>320</v>
      </c>
      <c r="B245" s="45">
        <f t="shared" ref="B245:G245" si="52">B6+B30+B54+B78+B102+B126+B150+B174+B198+B222-B8-B32-B56-B80-B104-B128-B152-B176-B200-B224</f>
        <v>1400915</v>
      </c>
      <c r="C245" s="45">
        <f t="shared" si="52"/>
        <v>1381068</v>
      </c>
      <c r="D245" s="45">
        <f t="shared" si="52"/>
        <v>1400000</v>
      </c>
      <c r="E245" s="45">
        <f t="shared" si="52"/>
        <v>1480123</v>
      </c>
      <c r="F245" s="45">
        <f t="shared" si="52"/>
        <v>1545000</v>
      </c>
      <c r="G245" s="46">
        <f t="shared" si="52"/>
        <v>1550000</v>
      </c>
    </row>
    <row r="246" spans="1:7">
      <c r="A246" s="162" t="s">
        <v>321</v>
      </c>
      <c r="B246" s="279">
        <f t="shared" ref="B246:G246" si="53">B7+B31+B55+B79+B103+B127+B151+B175+B199+B223</f>
        <v>58541</v>
      </c>
      <c r="C246" s="279">
        <f t="shared" si="53"/>
        <v>60000</v>
      </c>
      <c r="D246" s="279">
        <f t="shared" si="53"/>
        <v>60000</v>
      </c>
      <c r="E246" s="279">
        <f t="shared" si="53"/>
        <v>60000</v>
      </c>
      <c r="F246" s="279">
        <f t="shared" si="53"/>
        <v>60000</v>
      </c>
      <c r="G246" s="280">
        <f t="shared" si="53"/>
        <v>60000</v>
      </c>
    </row>
    <row r="247" spans="1:7">
      <c r="A247" s="399" t="s">
        <v>348</v>
      </c>
      <c r="B247" s="287">
        <f t="shared" ref="B247:G247" si="54">B9+B33+B57+B81+B105+B129+B153+B177+B201+B225</f>
        <v>0</v>
      </c>
      <c r="C247" s="287">
        <f t="shared" si="54"/>
        <v>0</v>
      </c>
      <c r="D247" s="287">
        <f t="shared" si="54"/>
        <v>0</v>
      </c>
      <c r="E247" s="287">
        <f t="shared" si="54"/>
        <v>0</v>
      </c>
      <c r="F247" s="287">
        <f t="shared" si="54"/>
        <v>0</v>
      </c>
      <c r="G247" s="401">
        <f t="shared" si="54"/>
        <v>0</v>
      </c>
    </row>
    <row r="248" spans="1:7">
      <c r="A248" s="422" t="s">
        <v>205</v>
      </c>
      <c r="B248" s="29">
        <f t="shared" ref="B248:G248" si="55">B242-B245</f>
        <v>10613</v>
      </c>
      <c r="C248" s="29">
        <f t="shared" si="55"/>
        <v>66833</v>
      </c>
      <c r="D248" s="29">
        <f t="shared" si="55"/>
        <v>50000</v>
      </c>
      <c r="E248" s="29">
        <f t="shared" si="55"/>
        <v>19877</v>
      </c>
      <c r="F248" s="29">
        <f t="shared" si="55"/>
        <v>30415</v>
      </c>
      <c r="G248" s="43">
        <f t="shared" si="55"/>
        <v>50000</v>
      </c>
    </row>
    <row r="249" spans="1:7">
      <c r="A249" s="14" t="s">
        <v>323</v>
      </c>
      <c r="B249" s="45">
        <f t="shared" ref="B249:G249" si="56">B11+B35+B59+B83+B107+B131+B155+B179+B203+B227</f>
        <v>-46400</v>
      </c>
      <c r="C249" s="45">
        <f t="shared" si="56"/>
        <v>-10056</v>
      </c>
      <c r="D249" s="45">
        <f t="shared" si="56"/>
        <v>-46292</v>
      </c>
      <c r="E249" s="45">
        <f t="shared" si="56"/>
        <v>-20000</v>
      </c>
      <c r="F249" s="45">
        <f t="shared" si="56"/>
        <v>-15000</v>
      </c>
      <c r="G249" s="46">
        <f t="shared" si="56"/>
        <v>-50000</v>
      </c>
    </row>
    <row r="250" spans="1:7">
      <c r="A250" s="14" t="s">
        <v>3</v>
      </c>
      <c r="B250" s="29">
        <f t="shared" ref="B250:G250" si="57">B248+B249</f>
        <v>-35787</v>
      </c>
      <c r="C250" s="29">
        <f t="shared" si="57"/>
        <v>56777</v>
      </c>
      <c r="D250" s="29">
        <f t="shared" si="57"/>
        <v>3708</v>
      </c>
      <c r="E250" s="29">
        <f t="shared" si="57"/>
        <v>-123</v>
      </c>
      <c r="F250" s="29">
        <f t="shared" si="57"/>
        <v>15415</v>
      </c>
      <c r="G250" s="43">
        <f t="shared" si="57"/>
        <v>0</v>
      </c>
    </row>
    <row r="251" spans="1:7">
      <c r="A251" s="14" t="s">
        <v>324</v>
      </c>
      <c r="B251" s="45">
        <f t="shared" ref="B251:G253" si="58">B13+B37+B61+B85+B109+B133+B157+B181+B205+B229</f>
        <v>9873</v>
      </c>
      <c r="C251" s="45">
        <f t="shared" si="58"/>
        <v>-35291</v>
      </c>
      <c r="D251" s="45">
        <f t="shared" si="58"/>
        <v>-12141</v>
      </c>
      <c r="E251" s="45">
        <f t="shared" si="58"/>
        <v>-9605</v>
      </c>
      <c r="F251" s="45">
        <f t="shared" si="58"/>
        <v>0</v>
      </c>
      <c r="G251" s="46">
        <f t="shared" si="58"/>
        <v>0</v>
      </c>
    </row>
    <row r="252" spans="1:7" ht="25.5">
      <c r="A252" s="15" t="s">
        <v>45</v>
      </c>
      <c r="B252" s="45">
        <f t="shared" si="58"/>
        <v>-24825</v>
      </c>
      <c r="C252" s="45">
        <f t="shared" si="58"/>
        <v>21486</v>
      </c>
      <c r="D252" s="45">
        <f t="shared" si="58"/>
        <v>-8433</v>
      </c>
      <c r="E252" s="45">
        <f t="shared" si="58"/>
        <v>-9728</v>
      </c>
      <c r="F252" s="45">
        <f t="shared" si="58"/>
        <v>15415</v>
      </c>
      <c r="G252" s="46">
        <f t="shared" si="58"/>
        <v>0</v>
      </c>
    </row>
    <row r="253" spans="1:7">
      <c r="A253" s="15" t="s">
        <v>447</v>
      </c>
      <c r="B253" s="45">
        <f t="shared" si="58"/>
        <v>1089</v>
      </c>
      <c r="C253" s="45">
        <f t="shared" si="58"/>
        <v>0</v>
      </c>
      <c r="D253" s="45">
        <f t="shared" si="58"/>
        <v>0</v>
      </c>
      <c r="E253" s="45">
        <f t="shared" si="58"/>
        <v>0</v>
      </c>
      <c r="F253" s="45">
        <f t="shared" si="58"/>
        <v>0</v>
      </c>
      <c r="G253" s="46">
        <f t="shared" si="58"/>
        <v>0</v>
      </c>
    </row>
    <row r="254" spans="1:7">
      <c r="A254" s="267"/>
      <c r="B254" s="281"/>
      <c r="C254" s="281"/>
      <c r="D254" s="281"/>
      <c r="E254" s="281"/>
      <c r="F254" s="281"/>
      <c r="G254" s="282"/>
    </row>
    <row r="255" spans="1:7" ht="25.5">
      <c r="A255" s="15" t="s">
        <v>7</v>
      </c>
      <c r="B255" s="45">
        <f>B17+B41+B65+B89+B113+B137+B161+B185+B209+B233</f>
        <v>49065</v>
      </c>
      <c r="C255" s="30">
        <f>B255+C252</f>
        <v>70551</v>
      </c>
      <c r="D255" s="30">
        <f>C255+D252</f>
        <v>62118</v>
      </c>
      <c r="E255" s="30">
        <f>D255+E252</f>
        <v>52390</v>
      </c>
      <c r="F255" s="30">
        <f>E255+F252</f>
        <v>67805</v>
      </c>
      <c r="G255" s="270">
        <f>F255+G252</f>
        <v>67805</v>
      </c>
    </row>
    <row r="256" spans="1:7">
      <c r="A256" s="16" t="s">
        <v>18</v>
      </c>
      <c r="B256" s="45">
        <f>B18+B42+B66+B90+B114+B138+B162+B186+B210+B234</f>
        <v>57037</v>
      </c>
      <c r="C256" s="45">
        <f t="shared" ref="C256:G259" si="59">C18+C42+C66+C90+C114+C138+C162+C186+C210+C234</f>
        <v>21746</v>
      </c>
      <c r="D256" s="45">
        <f t="shared" si="59"/>
        <v>9605</v>
      </c>
      <c r="E256" s="45">
        <f t="shared" si="59"/>
        <v>0</v>
      </c>
      <c r="F256" s="45">
        <f t="shared" si="59"/>
        <v>0</v>
      </c>
      <c r="G256" s="46">
        <f t="shared" si="59"/>
        <v>0</v>
      </c>
    </row>
    <row r="257" spans="1:8" ht="22.5">
      <c r="A257" s="175" t="s">
        <v>379</v>
      </c>
      <c r="B257" s="279">
        <f>B19+B43+B67+B91+B115+B139+B163+B187+B211+B235</f>
        <v>0</v>
      </c>
      <c r="C257" s="279">
        <f t="shared" si="59"/>
        <v>0</v>
      </c>
      <c r="D257" s="279">
        <f t="shared" si="59"/>
        <v>0</v>
      </c>
      <c r="E257" s="279">
        <f t="shared" si="59"/>
        <v>0</v>
      </c>
      <c r="F257" s="279">
        <f t="shared" si="59"/>
        <v>0</v>
      </c>
      <c r="G257" s="280">
        <f t="shared" si="59"/>
        <v>0</v>
      </c>
    </row>
    <row r="258" spans="1:8">
      <c r="A258" s="175" t="s">
        <v>52</v>
      </c>
      <c r="B258" s="279">
        <f>B20+B44+B68+B92+B116+B140+B164+B188+B212+B236</f>
        <v>0</v>
      </c>
      <c r="C258" s="279">
        <f t="shared" si="59"/>
        <v>0</v>
      </c>
      <c r="D258" s="279">
        <f t="shared" si="59"/>
        <v>0</v>
      </c>
      <c r="E258" s="279">
        <f t="shared" si="59"/>
        <v>0</v>
      </c>
      <c r="F258" s="279">
        <f t="shared" si="59"/>
        <v>0</v>
      </c>
      <c r="G258" s="280">
        <f t="shared" si="59"/>
        <v>0</v>
      </c>
    </row>
    <row r="259" spans="1:8">
      <c r="A259" s="291" t="s">
        <v>346</v>
      </c>
      <c r="B259" s="298">
        <f>B21+B45+B69+B93+B117+B141+B165+B189+B213+B237</f>
        <v>30000</v>
      </c>
      <c r="C259" s="298">
        <f t="shared" si="59"/>
        <v>15000</v>
      </c>
      <c r="D259" s="298">
        <f t="shared" si="59"/>
        <v>0</v>
      </c>
      <c r="E259" s="298">
        <f t="shared" si="59"/>
        <v>0</v>
      </c>
      <c r="F259" s="298">
        <f t="shared" si="59"/>
        <v>0</v>
      </c>
      <c r="G259" s="400">
        <f t="shared" si="59"/>
        <v>0</v>
      </c>
    </row>
    <row r="260" spans="1:8">
      <c r="A260" s="15" t="s">
        <v>47</v>
      </c>
      <c r="B260" s="26">
        <f t="shared" ref="B260:G260" si="60">IF(B256-B255&lt;0,0,B256-B255)</f>
        <v>7972</v>
      </c>
      <c r="C260" s="26">
        <f t="shared" si="60"/>
        <v>0</v>
      </c>
      <c r="D260" s="26">
        <f t="shared" si="60"/>
        <v>0</v>
      </c>
      <c r="E260" s="26">
        <f t="shared" si="60"/>
        <v>0</v>
      </c>
      <c r="F260" s="26">
        <f t="shared" si="60"/>
        <v>0</v>
      </c>
      <c r="G260" s="32">
        <f t="shared" si="60"/>
        <v>0</v>
      </c>
    </row>
    <row r="261" spans="1:8" ht="13.5" thickBot="1">
      <c r="A261" s="273" t="s">
        <v>48</v>
      </c>
      <c r="B261" s="274">
        <f t="shared" ref="B261:G261" si="61">B260/B242</f>
        <v>5.6477802778265819E-3</v>
      </c>
      <c r="C261" s="274">
        <f t="shared" si="61"/>
        <v>0</v>
      </c>
      <c r="D261" s="274">
        <f t="shared" si="61"/>
        <v>0</v>
      </c>
      <c r="E261" s="274">
        <f t="shared" si="61"/>
        <v>0</v>
      </c>
      <c r="F261" s="274">
        <f t="shared" si="61"/>
        <v>0</v>
      </c>
      <c r="G261" s="275">
        <f t="shared" si="61"/>
        <v>0</v>
      </c>
    </row>
    <row r="262" spans="1:8">
      <c r="A262" s="3"/>
      <c r="B262" s="4"/>
    </row>
    <row r="263" spans="1:8">
      <c r="A263" s="283" t="s">
        <v>8</v>
      </c>
      <c r="B263" s="314">
        <f t="shared" ref="B263:G263" si="62">B250+B251-B252+B253</f>
        <v>0</v>
      </c>
      <c r="C263" s="314">
        <f t="shared" si="62"/>
        <v>0</v>
      </c>
      <c r="D263" s="314">
        <f t="shared" si="62"/>
        <v>0</v>
      </c>
      <c r="E263" s="314">
        <f t="shared" si="62"/>
        <v>0</v>
      </c>
      <c r="F263" s="314">
        <f t="shared" si="62"/>
        <v>0</v>
      </c>
      <c r="G263" s="314">
        <f t="shared" si="62"/>
        <v>0</v>
      </c>
      <c r="H263" s="305" t="s">
        <v>302</v>
      </c>
    </row>
    <row r="264" spans="1:8">
      <c r="A264" s="283" t="s">
        <v>327</v>
      </c>
      <c r="B264" s="314">
        <f t="shared" ref="B264:G264" si="63">B5-B8+B29-B32+B53-B56+B77-B80+B101-B104+B125-B128+B149-B152+B173-B176+B197-B200+B221-B224</f>
        <v>0</v>
      </c>
      <c r="C264" s="314">
        <f t="shared" si="63"/>
        <v>0</v>
      </c>
      <c r="D264" s="314">
        <f t="shared" si="63"/>
        <v>0</v>
      </c>
      <c r="E264" s="314">
        <f t="shared" si="63"/>
        <v>0</v>
      </c>
      <c r="F264" s="314">
        <f t="shared" si="63"/>
        <v>0</v>
      </c>
      <c r="G264" s="314">
        <f t="shared" si="63"/>
        <v>0</v>
      </c>
      <c r="H264" s="305" t="s">
        <v>302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1F3B1-BD55-4389-AC75-2CE21CB4765F}">
  <sheetPr codeName="Sheet7">
    <outlinePr summaryBelow="0" summaryRight="0"/>
  </sheetPr>
  <dimension ref="A1:I22"/>
  <sheetViews>
    <sheetView zoomScale="12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B12" sqref="B12:G19"/>
    </sheetView>
  </sheetViews>
  <sheetFormatPr defaultRowHeight="12.75"/>
  <cols>
    <col min="1" max="1" width="46.28515625" customWidth="1"/>
    <col min="2" max="2" width="12" customWidth="1"/>
    <col min="3" max="3" width="12.28515625" customWidth="1"/>
    <col min="4" max="6" width="12.140625" customWidth="1"/>
    <col min="7" max="7" width="12.5703125" customWidth="1"/>
    <col min="8" max="8" width="10.85546875" customWidth="1"/>
    <col min="10" max="10" width="11.140625" customWidth="1"/>
  </cols>
  <sheetData>
    <row r="1" spans="1:9" ht="39" thickBot="1">
      <c r="A1" s="2" t="s">
        <v>28</v>
      </c>
      <c r="B1" s="306" t="s">
        <v>466</v>
      </c>
      <c r="C1" s="306" t="s">
        <v>467</v>
      </c>
      <c r="D1" s="306" t="s">
        <v>462</v>
      </c>
      <c r="E1" s="306" t="s">
        <v>463</v>
      </c>
      <c r="F1" s="306" t="s">
        <v>464</v>
      </c>
      <c r="G1" s="306" t="s">
        <v>468</v>
      </c>
      <c r="H1" s="416"/>
    </row>
    <row r="2" spans="1:9" ht="15" customHeight="1">
      <c r="A2" s="173" t="s">
        <v>0</v>
      </c>
      <c r="B2" s="45">
        <f>'Strateegia vorm KOV'!B2+'Strateegia vorm sõltuv üksus'!B242-'Strateegia vorm sõltuv üksus'!B246-'Strateegia vorm sõltuv üksus'!B243</f>
        <v>16375116</v>
      </c>
      <c r="C2" s="45">
        <f>'Strateegia vorm KOV'!C2+'Strateegia vorm sõltuv üksus'!C242-'Strateegia vorm sõltuv üksus'!C246-'Strateegia vorm sõltuv üksus'!C243</f>
        <v>16901354</v>
      </c>
      <c r="D2" s="45">
        <f>'Strateegia vorm KOV'!D2+'Strateegia vorm sõltuv üksus'!D242-'Strateegia vorm sõltuv üksus'!D246-'Strateegia vorm sõltuv üksus'!D243</f>
        <v>17309909.030000001</v>
      </c>
      <c r="E2" s="45">
        <f>'Strateegia vorm KOV'!E2+'Strateegia vorm sõltuv üksus'!E242-'Strateegia vorm sõltuv üksus'!E246-'Strateegia vorm sõltuv üksus'!E243</f>
        <v>17709200.9597</v>
      </c>
      <c r="F2" s="45">
        <f>'Strateegia vorm KOV'!F2+'Strateegia vorm sõltuv üksus'!F242-'Strateegia vorm sõltuv üksus'!F246-'Strateegia vorm sõltuv üksus'!F243</f>
        <v>18154545.559699997</v>
      </c>
      <c r="G2" s="46">
        <f>'Strateegia vorm KOV'!G2+'Strateegia vorm sõltuv üksus'!G242-'Strateegia vorm sõltuv üksus'!G246-'Strateegia vorm sõltuv üksus'!G243</f>
        <v>18564466.335700002</v>
      </c>
      <c r="I2" s="5"/>
    </row>
    <row r="3" spans="1:9">
      <c r="A3" s="173" t="s">
        <v>1</v>
      </c>
      <c r="B3" s="29">
        <f>'Strateegia vorm KOV'!B13+'Strateegia vorm sõltuv üksus'!B245-'Strateegia vorm sõltuv üksus'!B246-'Strateegia vorm sõltuv üksus'!B243</f>
        <v>14794325</v>
      </c>
      <c r="C3" s="29">
        <f>'Strateegia vorm KOV'!C13+'Strateegia vorm sõltuv üksus'!C245-'Strateegia vorm sõltuv üksus'!C246-'Strateegia vorm sõltuv üksus'!C243</f>
        <v>15805243</v>
      </c>
      <c r="D3" s="29">
        <f>'Strateegia vorm KOV'!D13+'Strateegia vorm sõltuv üksus'!D245-'Strateegia vorm sõltuv üksus'!D246-'Strateegia vorm sõltuv üksus'!D243</f>
        <v>16091275.98</v>
      </c>
      <c r="E3" s="29">
        <f>'Strateegia vorm KOV'!E13+'Strateegia vorm sõltuv üksus'!E245-'Strateegia vorm sõltuv üksus'!E246-'Strateegia vorm sõltuv üksus'!E243</f>
        <v>16417839.719599999</v>
      </c>
      <c r="F3" s="29">
        <f>'Strateegia vorm KOV'!F13+'Strateegia vorm sõltuv üksus'!F245-'Strateegia vorm sõltuv üksus'!F246-'Strateegia vorm sõltuv üksus'!F243</f>
        <v>16733747.646291997</v>
      </c>
      <c r="G3" s="43">
        <f>'Strateegia vorm KOV'!G13+'Strateegia vorm sõltuv üksus'!G245-'Strateegia vorm sõltuv üksus'!G246-'Strateegia vorm sõltuv üksus'!G243</f>
        <v>16994455.484402336</v>
      </c>
      <c r="I3" s="5"/>
    </row>
    <row r="4" spans="1:9">
      <c r="A4" s="252" t="s">
        <v>353</v>
      </c>
      <c r="B4" s="296">
        <f>'Strateegia vorm sõltuv üksus'!B247+'Strateegia vorm KOV'!B18-'Strateegia vorm sõltuv üksus'!B244</f>
        <v>15224</v>
      </c>
      <c r="C4" s="296">
        <f>'Strateegia vorm sõltuv üksus'!C247+'Strateegia vorm KOV'!C18-'Strateegia vorm sõltuv üksus'!C244</f>
        <v>14978</v>
      </c>
      <c r="D4" s="296">
        <f>'Strateegia vorm sõltuv üksus'!D247+'Strateegia vorm KOV'!D18-'Strateegia vorm sõltuv üksus'!D244</f>
        <v>15382</v>
      </c>
      <c r="E4" s="296">
        <f>'Strateegia vorm sõltuv üksus'!E247+'Strateegia vorm KOV'!E18-'Strateegia vorm sõltuv üksus'!E244</f>
        <v>12962</v>
      </c>
      <c r="F4" s="296">
        <f>'Strateegia vorm sõltuv üksus'!F247+'Strateegia vorm KOV'!F18-'Strateegia vorm sõltuv üksus'!F244</f>
        <v>11200</v>
      </c>
      <c r="G4" s="299">
        <f>'Strateegia vorm sõltuv üksus'!G247+'Strateegia vorm KOV'!G18-'Strateegia vorm sõltuv üksus'!G244</f>
        <v>11200</v>
      </c>
      <c r="I4" s="5"/>
    </row>
    <row r="5" spans="1:9">
      <c r="A5" s="173" t="s">
        <v>205</v>
      </c>
      <c r="B5" s="29">
        <f t="shared" ref="B5:G5" si="0">B2-B3</f>
        <v>1580791</v>
      </c>
      <c r="C5" s="29">
        <f t="shared" si="0"/>
        <v>1096111</v>
      </c>
      <c r="D5" s="29">
        <f t="shared" si="0"/>
        <v>1218633.0500000007</v>
      </c>
      <c r="E5" s="29">
        <f t="shared" si="0"/>
        <v>1291361.2401000001</v>
      </c>
      <c r="F5" s="29">
        <f t="shared" si="0"/>
        <v>1420797.913408</v>
      </c>
      <c r="G5" s="43">
        <f t="shared" si="0"/>
        <v>1570010.8512976654</v>
      </c>
    </row>
    <row r="6" spans="1:9">
      <c r="A6" s="8" t="s">
        <v>2</v>
      </c>
      <c r="B6" s="24">
        <f>'Strateegia vorm KOV'!B21+'Strateegia vorm sõltuv üksus'!B249-'Strateegia vorm KOV'!B30-'Strateegia vorm KOV'!B29</f>
        <v>-1026057</v>
      </c>
      <c r="C6" s="24">
        <f>'Strateegia vorm KOV'!C21+'Strateegia vorm sõltuv üksus'!C249-'Strateegia vorm KOV'!C30-'Strateegia vorm KOV'!C29</f>
        <v>-2099842</v>
      </c>
      <c r="D6" s="24">
        <f>'Strateegia vorm KOV'!D21+'Strateegia vorm sõltuv üksus'!D249-'Strateegia vorm KOV'!D30-'Strateegia vorm KOV'!D29</f>
        <v>-3057024</v>
      </c>
      <c r="E6" s="24">
        <f>'Strateegia vorm KOV'!E21+'Strateegia vorm sõltuv üksus'!E249-'Strateegia vorm KOV'!E30-'Strateegia vorm KOV'!E29</f>
        <v>-1073096</v>
      </c>
      <c r="F6" s="24">
        <f>'Strateegia vorm KOV'!F21+'Strateegia vorm sõltuv üksus'!F249-'Strateegia vorm KOV'!F30-'Strateegia vorm KOV'!F29</f>
        <v>-841648</v>
      </c>
      <c r="G6" s="25">
        <f>'Strateegia vorm KOV'!G21+'Strateegia vorm sõltuv üksus'!G249-'Strateegia vorm KOV'!G30-'Strateegia vorm KOV'!G29</f>
        <v>-671322</v>
      </c>
      <c r="I6" s="5"/>
    </row>
    <row r="7" spans="1:9">
      <c r="A7" s="14" t="s">
        <v>3</v>
      </c>
      <c r="B7" s="24">
        <f t="shared" ref="B7:G7" si="1">B5+B6</f>
        <v>554734</v>
      </c>
      <c r="C7" s="24">
        <f t="shared" si="1"/>
        <v>-1003731</v>
      </c>
      <c r="D7" s="24">
        <f t="shared" si="1"/>
        <v>-1838390.9499999993</v>
      </c>
      <c r="E7" s="24">
        <f t="shared" si="1"/>
        <v>218265.24010000005</v>
      </c>
      <c r="F7" s="24">
        <f t="shared" si="1"/>
        <v>579149.91340800002</v>
      </c>
      <c r="G7" s="25">
        <f t="shared" si="1"/>
        <v>898688.85129766539</v>
      </c>
    </row>
    <row r="8" spans="1:9">
      <c r="A8" s="14" t="s">
        <v>4</v>
      </c>
      <c r="B8" s="24">
        <f>'Strateegia vorm KOV'!B34+'Strateegia vorm sõltuv üksus'!B251+'Strateegia vorm KOV'!B30+'Strateegia vorm KOV'!B29</f>
        <v>131040</v>
      </c>
      <c r="C8" s="24">
        <f>'Strateegia vorm KOV'!C34+'Strateegia vorm sõltuv üksus'!C251+'Strateegia vorm KOV'!C30+'Strateegia vorm KOV'!C29</f>
        <v>582225</v>
      </c>
      <c r="D8" s="24">
        <f>'Strateegia vorm KOV'!D34+'Strateegia vorm sõltuv üksus'!D251+'Strateegia vorm KOV'!D30+'Strateegia vorm KOV'!D29</f>
        <v>1570237</v>
      </c>
      <c r="E8" s="24">
        <f>'Strateegia vorm KOV'!E34+'Strateegia vorm sõltuv üksus'!E251+'Strateegia vorm KOV'!E30+'Strateegia vorm KOV'!E29</f>
        <v>-223204</v>
      </c>
      <c r="F8" s="24">
        <f>'Strateegia vorm KOV'!F34+'Strateegia vorm sõltuv üksus'!F251+'Strateegia vorm KOV'!F30+'Strateegia vorm KOV'!F29</f>
        <v>-576757</v>
      </c>
      <c r="G8" s="25">
        <f>'Strateegia vorm KOV'!G34+'Strateegia vorm sõltuv üksus'!G251+'Strateegia vorm KOV'!G30+'Strateegia vorm KOV'!G29</f>
        <v>-908336</v>
      </c>
      <c r="I8" s="5"/>
    </row>
    <row r="9" spans="1:9" ht="25.5">
      <c r="A9" s="15" t="s">
        <v>45</v>
      </c>
      <c r="B9" s="24">
        <f>'Strateegia vorm KOV'!B37+'Strateegia vorm sõltuv üksus'!B252</f>
        <v>632354</v>
      </c>
      <c r="C9" s="24">
        <f>'Strateegia vorm KOV'!C37+'Strateegia vorm sõltuv üksus'!C252</f>
        <v>-509300</v>
      </c>
      <c r="D9" s="24">
        <f>'Strateegia vorm KOV'!D37+'Strateegia vorm sõltuv üksus'!D252</f>
        <v>-268153.95000000112</v>
      </c>
      <c r="E9" s="24">
        <f>'Strateegia vorm KOV'!E37+'Strateegia vorm sõltuv üksus'!E252</f>
        <v>-4938.7598999999464</v>
      </c>
      <c r="F9" s="24">
        <f>'Strateegia vorm KOV'!F37+'Strateegia vorm sõltuv üksus'!F252</f>
        <v>2392.9134080000222</v>
      </c>
      <c r="G9" s="25">
        <f>'Strateegia vorm KOV'!G37+'Strateegia vorm sõltuv üksus'!G252</f>
        <v>-9647.1487023364753</v>
      </c>
    </row>
    <row r="10" spans="1:9">
      <c r="A10" s="15" t="s">
        <v>447</v>
      </c>
      <c r="B10" s="24">
        <f t="shared" ref="B10:G10" si="2">B9-B7-B8</f>
        <v>-53420</v>
      </c>
      <c r="C10" s="24">
        <f t="shared" si="2"/>
        <v>-87794</v>
      </c>
      <c r="D10" s="24">
        <f t="shared" si="2"/>
        <v>-1.862645149230957E-9</v>
      </c>
      <c r="E10" s="24">
        <f t="shared" si="2"/>
        <v>0</v>
      </c>
      <c r="F10" s="24">
        <f t="shared" si="2"/>
        <v>0</v>
      </c>
      <c r="G10" s="25">
        <f t="shared" si="2"/>
        <v>-1.862645149230957E-9</v>
      </c>
    </row>
    <row r="11" spans="1:9">
      <c r="A11" s="174"/>
      <c r="B11" s="27"/>
      <c r="C11" s="27"/>
      <c r="D11" s="27"/>
      <c r="E11" s="27"/>
      <c r="F11" s="27"/>
      <c r="G11" s="28"/>
    </row>
    <row r="12" spans="1:9">
      <c r="A12" s="15" t="s">
        <v>7</v>
      </c>
      <c r="B12" s="29">
        <f>'Strateegia vorm KOV'!B41+'Strateegia vorm sõltuv üksus'!B255</f>
        <v>878851</v>
      </c>
      <c r="C12" s="30">
        <f>B12+C9</f>
        <v>369551</v>
      </c>
      <c r="D12" s="30">
        <f>C12+D9</f>
        <v>101397.04999999888</v>
      </c>
      <c r="E12" s="30">
        <f>D12+E9</f>
        <v>96458.290099998936</v>
      </c>
      <c r="F12" s="30">
        <f>E12+F9</f>
        <v>98851.203507998958</v>
      </c>
      <c r="G12" s="31">
        <f>F12+G9</f>
        <v>89204.054805662483</v>
      </c>
    </row>
    <row r="13" spans="1:9">
      <c r="A13" s="16" t="s">
        <v>18</v>
      </c>
      <c r="B13" s="29">
        <f>'Strateegia vorm KOV'!B42+'Strateegia vorm sõltuv üksus'!B256-'Strateegia vorm sõltuv üksus'!B258-'Strateegia vorm sõltuv üksus'!B259</f>
        <v>7684510</v>
      </c>
      <c r="C13" s="29">
        <f>'Strateegia vorm KOV'!C42+'Strateegia vorm sõltuv üksus'!C256-'Strateegia vorm sõltuv üksus'!C258-'Strateegia vorm sõltuv üksus'!C259</f>
        <v>8251757</v>
      </c>
      <c r="D13" s="29">
        <f>'Strateegia vorm KOV'!D42+'Strateegia vorm sõltuv üksus'!D256-'Strateegia vorm sõltuv üksus'!D258-'Strateegia vorm sõltuv üksus'!D259</f>
        <v>9821612</v>
      </c>
      <c r="E13" s="29">
        <f>'Strateegia vorm KOV'!E42+'Strateegia vorm sõltuv üksus'!E256-'Strateegia vorm sõltuv üksus'!E258-'Strateegia vorm sõltuv üksus'!E259</f>
        <v>9585446</v>
      </c>
      <c r="F13" s="29">
        <f>'Strateegia vorm KOV'!F42+'Strateegia vorm sõltuv üksus'!F256-'Strateegia vorm sõltuv üksus'!F258-'Strateegia vorm sõltuv üksus'!F259</f>
        <v>8997489</v>
      </c>
      <c r="G13" s="43">
        <f>'Strateegia vorm KOV'!G42+'Strateegia vorm sõltuv üksus'!G256-'Strateegia vorm sõltuv üksus'!G258-'Strateegia vorm sõltuv üksus'!G259</f>
        <v>8077953</v>
      </c>
    </row>
    <row r="14" spans="1:9" ht="22.5">
      <c r="A14" s="175" t="s">
        <v>379</v>
      </c>
      <c r="B14" s="35">
        <f>'Strateegia vorm KOV'!B44+'Strateegia vorm sõltuv üksus'!B257</f>
        <v>0</v>
      </c>
      <c r="C14" s="35">
        <f>'Strateegia vorm KOV'!C44+'Strateegia vorm sõltuv üksus'!C257</f>
        <v>0</v>
      </c>
      <c r="D14" s="35">
        <f>'Strateegia vorm KOV'!D44+'Strateegia vorm sõltuv üksus'!D257</f>
        <v>0</v>
      </c>
      <c r="E14" s="35">
        <f>'Strateegia vorm KOV'!E44+'Strateegia vorm sõltuv üksus'!E257</f>
        <v>0</v>
      </c>
      <c r="F14" s="35">
        <f>'Strateegia vorm KOV'!F44+'Strateegia vorm sõltuv üksus'!F257</f>
        <v>0</v>
      </c>
      <c r="G14" s="36">
        <f>'Strateegia vorm KOV'!G44+'Strateegia vorm sõltuv üksus'!G257</f>
        <v>0</v>
      </c>
    </row>
    <row r="15" spans="1:9">
      <c r="A15" s="18" t="s">
        <v>47</v>
      </c>
      <c r="B15" s="40">
        <f t="shared" ref="B15:G15" si="3">IF(B13-B12&lt;0,0,B13-B12)</f>
        <v>6805659</v>
      </c>
      <c r="C15" s="40">
        <f t="shared" si="3"/>
        <v>7882206</v>
      </c>
      <c r="D15" s="40">
        <f t="shared" si="3"/>
        <v>9720214.9500000011</v>
      </c>
      <c r="E15" s="40">
        <f t="shared" si="3"/>
        <v>9488987.7099000011</v>
      </c>
      <c r="F15" s="40">
        <f t="shared" si="3"/>
        <v>8898637.796492001</v>
      </c>
      <c r="G15" s="32">
        <f t="shared" si="3"/>
        <v>7988748.9451943375</v>
      </c>
    </row>
    <row r="16" spans="1:9">
      <c r="A16" s="18" t="s">
        <v>48</v>
      </c>
      <c r="B16" s="33">
        <f t="shared" ref="B16:G16" si="4">B15/B2</f>
        <v>0.41560981919150985</v>
      </c>
      <c r="C16" s="33">
        <f t="shared" si="4"/>
        <v>0.46636535747372665</v>
      </c>
      <c r="D16" s="33">
        <f t="shared" si="4"/>
        <v>0.56154049874865231</v>
      </c>
      <c r="E16" s="33">
        <f t="shared" si="4"/>
        <v>0.53582246491491325</v>
      </c>
      <c r="F16" s="33">
        <f t="shared" si="4"/>
        <v>0.49016031644688829</v>
      </c>
      <c r="G16" s="34">
        <f t="shared" si="4"/>
        <v>0.43032472901371499</v>
      </c>
    </row>
    <row r="17" spans="1:9">
      <c r="A17" s="18" t="s">
        <v>49</v>
      </c>
      <c r="B17" s="35">
        <f>IF((B5+B4)*10&gt;B2,B2+B14,IF((B5+B4)*10&lt;0.8*B2,0.8*B2+B14,(B5+B4)*10+B14))</f>
        <v>15960150</v>
      </c>
      <c r="C17" s="35">
        <f>IF((C5+C4)*9&gt;C2,C2+C14,IF((C5+C4)*9&lt;0.75*C2,0.75*C2+C14,(C5+C4)*9+C14))</f>
        <v>12676015.5</v>
      </c>
      <c r="D17" s="35">
        <f>IF((D5+D4)*8&gt;D2,D2+D14,IF((D5+D4)*8&lt;0.7*D2,0.7*D2+D14,(D5+D4)*8+D14))</f>
        <v>12116936.321</v>
      </c>
      <c r="E17" s="420">
        <f>IF((E5+E4)*7&gt;E2,E2+E14,IF((E5+E4)*7&lt;0.65*E2,0.65*E2+E14,(E5+E4)*7+E14))</f>
        <v>11510980.623805</v>
      </c>
      <c r="F17" s="420">
        <f>IF((F5+F4)*6&gt;F2,F2+F14,IF((F5+F4)*6&lt;0.6*F2,0.6*F2+F14,(F5+F4)*6+F14))</f>
        <v>10892727.335819999</v>
      </c>
      <c r="G17" s="418">
        <f>IF((G5+G4)*6&gt;G2,G2+G14,IF((G5+G4)*6&lt;0.6*G2,0.6*G2+G14,(G5+G4)*6+G14))</f>
        <v>11138679.801420001</v>
      </c>
      <c r="H17" s="419">
        <f>IF((H5+H4)*6&gt;H2,H2+H14,IF((H5+H4)*6&lt;0.6*H2,0.6*H2+H14,(H5+H4)*6+H14))</f>
        <v>0</v>
      </c>
      <c r="I17" s="417"/>
    </row>
    <row r="18" spans="1:9">
      <c r="A18" s="18" t="s">
        <v>50</v>
      </c>
      <c r="B18" s="37">
        <f t="shared" ref="B18:G18" si="5">B17/B2</f>
        <v>0.97465874440217704</v>
      </c>
      <c r="C18" s="37">
        <f t="shared" si="5"/>
        <v>0.75</v>
      </c>
      <c r="D18" s="37">
        <f t="shared" si="5"/>
        <v>0.7</v>
      </c>
      <c r="E18" s="37">
        <f t="shared" si="5"/>
        <v>0.65</v>
      </c>
      <c r="F18" s="37">
        <f t="shared" si="5"/>
        <v>0.6</v>
      </c>
      <c r="G18" s="34">
        <f t="shared" si="5"/>
        <v>0.6</v>
      </c>
    </row>
    <row r="19" spans="1:9" ht="13.5" thickBot="1">
      <c r="A19" s="22" t="s">
        <v>51</v>
      </c>
      <c r="B19" s="38">
        <f t="shared" ref="B19:G19" si="6">B17-B15</f>
        <v>9154491</v>
      </c>
      <c r="C19" s="38">
        <f t="shared" si="6"/>
        <v>4793809.5</v>
      </c>
      <c r="D19" s="38">
        <f t="shared" si="6"/>
        <v>2396721.3709999993</v>
      </c>
      <c r="E19" s="38">
        <f t="shared" si="6"/>
        <v>2021992.9139049985</v>
      </c>
      <c r="F19" s="38">
        <f t="shared" si="6"/>
        <v>1994089.5393279977</v>
      </c>
      <c r="G19" s="39">
        <f t="shared" si="6"/>
        <v>3149930.8562256638</v>
      </c>
    </row>
    <row r="21" spans="1:9">
      <c r="B21" s="6"/>
      <c r="C21" s="6"/>
      <c r="D21" s="6"/>
      <c r="E21" s="6"/>
      <c r="F21" s="6"/>
      <c r="G21" s="6"/>
    </row>
    <row r="22" spans="1:9">
      <c r="B22" s="6"/>
      <c r="C22" s="6"/>
      <c r="D22" s="6"/>
      <c r="E22" s="6"/>
      <c r="F22" s="6"/>
      <c r="G22" s="6"/>
    </row>
  </sheetData>
  <phoneticPr fontId="7" type="noConversion"/>
  <conditionalFormatting sqref="B19:G19">
    <cfRule type="cellIs" dxfId="0" priority="1" stopIfTrue="1" operator="lessThan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76CF1-D3C7-4A96-AC9F-3D4B964DE30E}">
  <dimension ref="A1:E108"/>
  <sheetViews>
    <sheetView topLeftCell="A14" workbookViewId="0">
      <selection activeCell="M43" sqref="M43"/>
    </sheetView>
  </sheetViews>
  <sheetFormatPr defaultRowHeight="12.75"/>
  <cols>
    <col min="1" max="1" width="11.28515625" customWidth="1"/>
    <col min="2" max="2" width="14" customWidth="1"/>
    <col min="3" max="3" width="12.42578125" customWidth="1"/>
    <col min="4" max="4" width="11.42578125" customWidth="1"/>
    <col min="5" max="5" width="11.85546875" customWidth="1"/>
  </cols>
  <sheetData>
    <row r="1" spans="1:5" ht="28.5" customHeight="1">
      <c r="A1" s="485"/>
      <c r="B1" s="485"/>
      <c r="C1" s="485"/>
      <c r="D1" s="485"/>
      <c r="E1" s="485"/>
    </row>
    <row r="2" spans="1:5" ht="16.5" thickBot="1">
      <c r="A2" s="426"/>
      <c r="B2" s="426"/>
      <c r="C2" s="426"/>
      <c r="D2" s="426"/>
      <c r="E2" s="426"/>
    </row>
    <row r="3" spans="1:5" ht="15.75" thickTop="1" thickBot="1">
      <c r="A3" s="427"/>
      <c r="B3" s="428"/>
      <c r="C3" s="428"/>
      <c r="D3" s="428"/>
      <c r="E3" s="428"/>
    </row>
    <row r="4" spans="1:5" ht="15" thickBot="1">
      <c r="A4" s="429"/>
      <c r="B4" s="430"/>
      <c r="C4" s="430"/>
      <c r="D4" s="430"/>
      <c r="E4" s="430"/>
    </row>
    <row r="5" spans="1:5" ht="15" thickBot="1">
      <c r="A5" s="429"/>
      <c r="B5" s="430"/>
      <c r="C5" s="430"/>
      <c r="D5" s="430"/>
      <c r="E5" s="430"/>
    </row>
    <row r="6" spans="1:5" ht="15" thickBot="1">
      <c r="A6" s="429"/>
      <c r="B6" s="430"/>
      <c r="C6" s="430"/>
      <c r="D6" s="430"/>
      <c r="E6" s="430"/>
    </row>
    <row r="7" spans="1:5" ht="15" thickBot="1">
      <c r="A7" s="429"/>
      <c r="B7" s="430"/>
      <c r="C7" s="430"/>
      <c r="D7" s="430"/>
      <c r="E7" s="430"/>
    </row>
    <row r="8" spans="1:5" ht="15" thickBot="1">
      <c r="A8" s="429"/>
      <c r="B8" s="430"/>
      <c r="C8" s="430"/>
      <c r="D8" s="430"/>
      <c r="E8" s="430"/>
    </row>
    <row r="9" spans="1:5" ht="15" thickBot="1">
      <c r="A9" s="429"/>
      <c r="B9" s="430"/>
      <c r="C9" s="430"/>
      <c r="D9" s="430"/>
      <c r="E9" s="430"/>
    </row>
    <row r="10" spans="1:5" ht="15" thickBot="1">
      <c r="A10" s="429"/>
      <c r="B10" s="430"/>
      <c r="C10" s="430"/>
      <c r="D10" s="430"/>
      <c r="E10" s="430"/>
    </row>
    <row r="11" spans="1:5" ht="15" thickBot="1">
      <c r="A11" s="429"/>
      <c r="B11" s="430"/>
      <c r="C11" s="430"/>
      <c r="D11" s="430"/>
      <c r="E11" s="430"/>
    </row>
    <row r="12" spans="1:5" ht="15" thickBot="1">
      <c r="A12" s="429"/>
      <c r="B12" s="430"/>
      <c r="C12" s="430"/>
      <c r="D12" s="430"/>
      <c r="E12" s="430"/>
    </row>
    <row r="13" spans="1:5" ht="15" thickBot="1">
      <c r="A13" s="429"/>
      <c r="B13" s="430"/>
      <c r="C13" s="430"/>
      <c r="D13" s="430"/>
      <c r="E13" s="430"/>
    </row>
    <row r="14" spans="1:5" ht="15" thickBot="1">
      <c r="A14" s="429"/>
      <c r="B14" s="430"/>
      <c r="C14" s="430"/>
      <c r="D14" s="430"/>
      <c r="E14" s="430"/>
    </row>
    <row r="15" spans="1:5" ht="15" thickBot="1">
      <c r="A15" s="429"/>
      <c r="B15" s="430"/>
      <c r="C15" s="430"/>
      <c r="D15" s="430"/>
      <c r="E15" s="430"/>
    </row>
    <row r="16" spans="1:5" ht="15" thickBot="1">
      <c r="A16" s="429"/>
      <c r="B16" s="430"/>
      <c r="C16" s="430"/>
      <c r="D16" s="430"/>
      <c r="E16" s="430"/>
    </row>
    <row r="17" spans="1:5" ht="15" thickBot="1">
      <c r="A17" s="429"/>
      <c r="B17" s="430"/>
      <c r="C17" s="430"/>
      <c r="D17" s="430"/>
      <c r="E17" s="430"/>
    </row>
    <row r="18" spans="1:5" ht="15" thickBot="1">
      <c r="A18" s="429"/>
      <c r="B18" s="430"/>
      <c r="C18" s="430"/>
      <c r="D18" s="430"/>
      <c r="E18" s="430"/>
    </row>
    <row r="19" spans="1:5" ht="15" thickBot="1">
      <c r="A19" s="429"/>
      <c r="B19" s="430"/>
      <c r="C19" s="430"/>
      <c r="D19" s="430"/>
      <c r="E19" s="430"/>
    </row>
    <row r="20" spans="1:5" ht="15" thickBot="1">
      <c r="A20" s="429"/>
      <c r="B20" s="430"/>
      <c r="C20" s="430"/>
      <c r="D20" s="430"/>
      <c r="E20" s="430"/>
    </row>
    <row r="21" spans="1:5" ht="15" thickBot="1">
      <c r="A21" s="429"/>
      <c r="B21" s="430"/>
      <c r="C21" s="430"/>
      <c r="D21" s="430"/>
      <c r="E21" s="430"/>
    </row>
    <row r="22" spans="1:5" ht="15" thickBot="1">
      <c r="A22" s="429"/>
      <c r="B22" s="430"/>
      <c r="C22" s="430"/>
      <c r="D22" s="430"/>
      <c r="E22" s="430"/>
    </row>
    <row r="23" spans="1:5" ht="15" thickBot="1">
      <c r="A23" s="429"/>
      <c r="B23" s="430"/>
      <c r="C23" s="430"/>
      <c r="D23" s="430"/>
      <c r="E23" s="430"/>
    </row>
    <row r="24" spans="1:5" ht="15" thickBot="1">
      <c r="A24" s="429"/>
      <c r="B24" s="430"/>
      <c r="C24" s="430"/>
      <c r="D24" s="430"/>
      <c r="E24" s="430"/>
    </row>
    <row r="25" spans="1:5" ht="15" thickBot="1">
      <c r="A25" s="429"/>
      <c r="B25" s="430"/>
      <c r="C25" s="430"/>
      <c r="D25" s="430"/>
      <c r="E25" s="430"/>
    </row>
    <row r="26" spans="1:5" ht="15" thickBot="1">
      <c r="A26" s="429"/>
      <c r="B26" s="430"/>
      <c r="C26" s="430"/>
      <c r="D26" s="430"/>
      <c r="E26" s="430"/>
    </row>
    <row r="27" spans="1:5" ht="15" thickBot="1">
      <c r="A27" s="429"/>
      <c r="B27" s="430"/>
      <c r="C27" s="430"/>
      <c r="D27" s="430"/>
      <c r="E27" s="430"/>
    </row>
    <row r="28" spans="1:5" ht="15" thickBot="1">
      <c r="A28" s="429"/>
      <c r="B28" s="430"/>
      <c r="C28" s="430"/>
      <c r="D28" s="430"/>
      <c r="E28" s="430"/>
    </row>
    <row r="29" spans="1:5" ht="15" thickBot="1">
      <c r="A29" s="429"/>
      <c r="B29" s="430"/>
      <c r="C29" s="430"/>
      <c r="D29" s="430"/>
      <c r="E29" s="430"/>
    </row>
    <row r="30" spans="1:5" ht="15" thickBot="1">
      <c r="A30" s="429"/>
      <c r="B30" s="430"/>
      <c r="C30" s="430"/>
      <c r="D30" s="430"/>
      <c r="E30" s="430"/>
    </row>
    <row r="31" spans="1:5" ht="15" thickBot="1">
      <c r="A31" s="429"/>
      <c r="B31" s="430"/>
      <c r="C31" s="430"/>
      <c r="D31" s="430"/>
      <c r="E31" s="430"/>
    </row>
    <row r="32" spans="1:5" ht="15" thickBot="1">
      <c r="A32" s="429"/>
      <c r="B32" s="430"/>
      <c r="C32" s="430"/>
      <c r="D32" s="430"/>
      <c r="E32" s="430"/>
    </row>
    <row r="33" spans="1:5" ht="15" thickBot="1">
      <c r="A33" s="429"/>
      <c r="B33" s="430"/>
      <c r="C33" s="430"/>
      <c r="D33" s="430"/>
      <c r="E33" s="430"/>
    </row>
    <row r="34" spans="1:5" ht="15" thickBot="1">
      <c r="A34" s="429"/>
      <c r="B34" s="430"/>
      <c r="C34" s="430"/>
      <c r="D34" s="430"/>
      <c r="E34" s="430"/>
    </row>
    <row r="35" spans="1:5" ht="15" thickBot="1">
      <c r="A35" s="429"/>
      <c r="B35" s="430"/>
      <c r="C35" s="430"/>
      <c r="D35" s="430"/>
      <c r="E35" s="430"/>
    </row>
    <row r="36" spans="1:5" ht="15" thickBot="1">
      <c r="A36" s="429"/>
      <c r="B36" s="430"/>
      <c r="C36" s="430"/>
      <c r="D36" s="430"/>
      <c r="E36" s="430"/>
    </row>
    <row r="37" spans="1:5" ht="15" thickBot="1">
      <c r="A37" s="429"/>
      <c r="B37" s="430"/>
      <c r="C37" s="430"/>
      <c r="D37" s="430"/>
      <c r="E37" s="430"/>
    </row>
    <row r="38" spans="1:5" ht="15" thickBot="1">
      <c r="A38" s="429"/>
      <c r="B38" s="430"/>
      <c r="C38" s="430"/>
      <c r="D38" s="430"/>
      <c r="E38" s="430"/>
    </row>
    <row r="39" spans="1:5" ht="15" thickBot="1">
      <c r="A39" s="429"/>
      <c r="B39" s="430"/>
      <c r="C39" s="430"/>
      <c r="D39" s="430"/>
      <c r="E39" s="430"/>
    </row>
    <row r="40" spans="1:5" ht="15" thickBot="1">
      <c r="A40" s="429"/>
      <c r="B40" s="430"/>
      <c r="C40" s="430"/>
      <c r="D40" s="430"/>
      <c r="E40" s="430"/>
    </row>
    <row r="41" spans="1:5" ht="15" thickBot="1">
      <c r="A41" s="429"/>
      <c r="B41" s="430"/>
      <c r="C41" s="430"/>
      <c r="D41" s="430"/>
      <c r="E41" s="430"/>
    </row>
    <row r="42" spans="1:5" ht="15" thickBot="1">
      <c r="A42" s="429"/>
      <c r="B42" s="430"/>
      <c r="C42" s="430"/>
      <c r="D42" s="430"/>
      <c r="E42" s="430"/>
    </row>
    <row r="43" spans="1:5" ht="15" thickBot="1">
      <c r="A43" s="429"/>
      <c r="B43" s="430"/>
      <c r="C43" s="430"/>
      <c r="D43" s="430"/>
      <c r="E43" s="430"/>
    </row>
    <row r="44" spans="1:5" ht="15" thickBot="1">
      <c r="A44" s="429"/>
      <c r="B44" s="430"/>
      <c r="C44" s="430"/>
      <c r="D44" s="430"/>
      <c r="E44" s="430"/>
    </row>
    <row r="45" spans="1:5" ht="15" thickBot="1">
      <c r="A45" s="429"/>
      <c r="B45" s="430"/>
      <c r="C45" s="430"/>
      <c r="D45" s="430"/>
      <c r="E45" s="430"/>
    </row>
    <row r="46" spans="1:5" ht="15" thickBot="1">
      <c r="A46" s="429"/>
      <c r="B46" s="430"/>
      <c r="C46" s="430"/>
      <c r="D46" s="430"/>
      <c r="E46" s="430"/>
    </row>
    <row r="47" spans="1:5" ht="15" thickBot="1">
      <c r="A47" s="429"/>
      <c r="B47" s="430"/>
      <c r="C47" s="430"/>
      <c r="D47" s="430"/>
      <c r="E47" s="430"/>
    </row>
    <row r="48" spans="1:5" ht="15" thickBot="1">
      <c r="A48" s="429"/>
      <c r="B48" s="430"/>
      <c r="C48" s="430"/>
      <c r="D48" s="430"/>
      <c r="E48" s="430"/>
    </row>
    <row r="49" spans="1:5" ht="15" thickBot="1">
      <c r="A49" s="429"/>
      <c r="B49" s="430"/>
      <c r="C49" s="430"/>
      <c r="D49" s="430"/>
      <c r="E49" s="430"/>
    </row>
    <row r="50" spans="1:5" ht="15" thickBot="1">
      <c r="A50" s="429"/>
      <c r="B50" s="430"/>
      <c r="C50" s="430"/>
      <c r="D50" s="430"/>
      <c r="E50" s="430"/>
    </row>
    <row r="51" spans="1:5" ht="15" thickBot="1">
      <c r="A51" s="429"/>
      <c r="B51" s="430"/>
      <c r="C51" s="430"/>
      <c r="D51" s="430"/>
      <c r="E51" s="430"/>
    </row>
    <row r="52" spans="1:5" ht="15" thickBot="1">
      <c r="A52" s="429"/>
      <c r="B52" s="430"/>
      <c r="C52" s="430"/>
      <c r="D52" s="430"/>
      <c r="E52" s="430"/>
    </row>
    <row r="53" spans="1:5" ht="15" thickBot="1">
      <c r="A53" s="429"/>
      <c r="B53" s="430"/>
      <c r="C53" s="430"/>
      <c r="D53" s="430"/>
      <c r="E53" s="430"/>
    </row>
    <row r="54" spans="1:5" ht="15" thickBot="1">
      <c r="A54" s="429"/>
      <c r="B54" s="430"/>
      <c r="C54" s="430"/>
      <c r="D54" s="430"/>
      <c r="E54" s="430"/>
    </row>
    <row r="55" spans="1:5" ht="15" thickBot="1">
      <c r="A55" s="429"/>
      <c r="B55" s="430"/>
      <c r="C55" s="430"/>
      <c r="D55" s="430"/>
      <c r="E55" s="430"/>
    </row>
    <row r="56" spans="1:5" ht="15" thickBot="1">
      <c r="A56" s="429"/>
      <c r="B56" s="430"/>
      <c r="C56" s="430"/>
      <c r="D56" s="430"/>
      <c r="E56" s="430"/>
    </row>
    <row r="57" spans="1:5" ht="15" thickBot="1">
      <c r="A57" s="429"/>
      <c r="B57" s="430"/>
      <c r="C57" s="430"/>
      <c r="D57" s="430"/>
      <c r="E57" s="430"/>
    </row>
    <row r="58" spans="1:5" ht="15" thickBot="1">
      <c r="A58" s="429"/>
      <c r="B58" s="430"/>
      <c r="C58" s="430"/>
      <c r="D58" s="430"/>
      <c r="E58" s="430"/>
    </row>
    <row r="59" spans="1:5" ht="15" thickBot="1">
      <c r="A59" s="429"/>
      <c r="B59" s="430"/>
      <c r="C59" s="430"/>
      <c r="D59" s="430"/>
      <c r="E59" s="430"/>
    </row>
    <row r="60" spans="1:5" ht="15" thickBot="1">
      <c r="A60" s="429"/>
      <c r="B60" s="430"/>
      <c r="C60" s="430"/>
      <c r="D60" s="430"/>
      <c r="E60" s="430"/>
    </row>
    <row r="61" spans="1:5" ht="15" thickBot="1">
      <c r="A61" s="429"/>
      <c r="B61" s="430"/>
      <c r="C61" s="430"/>
      <c r="D61" s="430"/>
      <c r="E61" s="430"/>
    </row>
    <row r="62" spans="1:5" ht="15" thickBot="1">
      <c r="A62" s="429"/>
      <c r="B62" s="430"/>
      <c r="C62" s="430"/>
      <c r="D62" s="430"/>
      <c r="E62" s="430"/>
    </row>
    <row r="63" spans="1:5" ht="15" thickBot="1">
      <c r="A63" s="429"/>
      <c r="B63" s="430"/>
      <c r="C63" s="430"/>
      <c r="D63" s="430"/>
      <c r="E63" s="430"/>
    </row>
    <row r="64" spans="1:5" ht="15" thickBot="1">
      <c r="A64" s="429"/>
      <c r="B64" s="430"/>
      <c r="C64" s="430"/>
      <c r="D64" s="430"/>
      <c r="E64" s="430"/>
    </row>
    <row r="65" spans="1:5" ht="15" thickBot="1">
      <c r="A65" s="429"/>
      <c r="B65" s="430"/>
      <c r="C65" s="430"/>
      <c r="D65" s="430"/>
      <c r="E65" s="430"/>
    </row>
    <row r="66" spans="1:5" ht="15" thickBot="1">
      <c r="A66" s="429"/>
      <c r="B66" s="430"/>
      <c r="C66" s="430"/>
      <c r="D66" s="430"/>
      <c r="E66" s="430"/>
    </row>
    <row r="67" spans="1:5" ht="15" thickBot="1">
      <c r="A67" s="429"/>
      <c r="B67" s="430"/>
      <c r="C67" s="430"/>
      <c r="D67" s="430"/>
      <c r="E67" s="430"/>
    </row>
    <row r="68" spans="1:5" ht="15" thickBot="1">
      <c r="A68" s="429"/>
      <c r="B68" s="430"/>
      <c r="C68" s="430"/>
      <c r="D68" s="430"/>
      <c r="E68" s="430"/>
    </row>
    <row r="69" spans="1:5" ht="15" thickBot="1">
      <c r="A69" s="429"/>
      <c r="B69" s="430"/>
      <c r="C69" s="430"/>
      <c r="D69" s="430"/>
      <c r="E69" s="430"/>
    </row>
    <row r="70" spans="1:5" ht="15" thickBot="1">
      <c r="A70" s="429"/>
      <c r="B70" s="430"/>
      <c r="C70" s="430"/>
      <c r="D70" s="430"/>
      <c r="E70" s="430"/>
    </row>
    <row r="71" spans="1:5" ht="15" thickBot="1">
      <c r="A71" s="429"/>
      <c r="B71" s="430"/>
      <c r="C71" s="430"/>
      <c r="D71" s="430"/>
      <c r="E71" s="430"/>
    </row>
    <row r="72" spans="1:5" ht="15" thickBot="1">
      <c r="A72" s="429"/>
      <c r="B72" s="430"/>
      <c r="C72" s="430"/>
      <c r="D72" s="430"/>
      <c r="E72" s="430"/>
    </row>
    <row r="73" spans="1:5" ht="15" thickBot="1">
      <c r="A73" s="429"/>
      <c r="B73" s="430"/>
      <c r="C73" s="430"/>
      <c r="D73" s="430"/>
      <c r="E73" s="430"/>
    </row>
    <row r="74" spans="1:5" ht="15" thickBot="1">
      <c r="A74" s="429"/>
      <c r="B74" s="430"/>
      <c r="C74" s="430"/>
      <c r="D74" s="430"/>
      <c r="E74" s="430"/>
    </row>
    <row r="75" spans="1:5" ht="15" thickBot="1">
      <c r="A75" s="429"/>
      <c r="B75" s="430"/>
      <c r="C75" s="430"/>
      <c r="D75" s="430"/>
      <c r="E75" s="430"/>
    </row>
    <row r="76" spans="1:5" ht="15" thickBot="1">
      <c r="A76" s="429"/>
      <c r="B76" s="430"/>
      <c r="C76" s="430"/>
      <c r="D76" s="430"/>
      <c r="E76" s="430"/>
    </row>
    <row r="77" spans="1:5" ht="15" thickBot="1">
      <c r="A77" s="429"/>
      <c r="B77" s="430"/>
      <c r="C77" s="430"/>
      <c r="D77" s="430"/>
      <c r="E77" s="430"/>
    </row>
    <row r="78" spans="1:5" ht="15" thickBot="1">
      <c r="A78" s="429"/>
      <c r="B78" s="430"/>
      <c r="C78" s="430"/>
      <c r="D78" s="430"/>
      <c r="E78" s="430"/>
    </row>
    <row r="79" spans="1:5" ht="15" thickBot="1">
      <c r="A79" s="429"/>
      <c r="B79" s="430"/>
      <c r="C79" s="430"/>
      <c r="D79" s="430"/>
      <c r="E79" s="430"/>
    </row>
    <row r="80" spans="1:5" ht="15" thickBot="1">
      <c r="A80" s="429"/>
      <c r="B80" s="430"/>
      <c r="C80" s="430"/>
      <c r="D80" s="430"/>
      <c r="E80" s="430"/>
    </row>
    <row r="81" spans="1:5" ht="15" thickBot="1">
      <c r="A81" s="429"/>
      <c r="B81" s="430"/>
      <c r="C81" s="430"/>
      <c r="D81" s="430"/>
      <c r="E81" s="430"/>
    </row>
    <row r="82" spans="1:5" ht="15" thickBot="1">
      <c r="A82" s="429"/>
      <c r="B82" s="430"/>
      <c r="C82" s="430"/>
      <c r="D82" s="430"/>
      <c r="E82" s="430"/>
    </row>
    <row r="83" spans="1:5" ht="15" thickBot="1">
      <c r="A83" s="429"/>
      <c r="B83" s="430"/>
      <c r="C83" s="430"/>
      <c r="D83" s="430"/>
      <c r="E83" s="430"/>
    </row>
    <row r="84" spans="1:5" ht="15" thickBot="1">
      <c r="A84" s="429"/>
      <c r="B84" s="430"/>
      <c r="C84" s="430"/>
      <c r="D84" s="430"/>
      <c r="E84" s="430"/>
    </row>
    <row r="85" spans="1:5" ht="15" thickBot="1">
      <c r="A85" s="429"/>
      <c r="B85" s="430"/>
      <c r="C85" s="430"/>
      <c r="D85" s="430"/>
      <c r="E85" s="430"/>
    </row>
    <row r="86" spans="1:5" ht="15" thickBot="1">
      <c r="A86" s="429"/>
      <c r="B86" s="430"/>
      <c r="C86" s="430"/>
      <c r="D86" s="430"/>
      <c r="E86" s="430"/>
    </row>
    <row r="87" spans="1:5" ht="15" thickBot="1">
      <c r="A87" s="429"/>
      <c r="B87" s="430"/>
      <c r="C87" s="430"/>
      <c r="D87" s="430"/>
      <c r="E87" s="430"/>
    </row>
    <row r="88" spans="1:5" ht="15" thickBot="1">
      <c r="A88" s="429"/>
      <c r="B88" s="430"/>
      <c r="C88" s="430"/>
      <c r="D88" s="430"/>
      <c r="E88" s="430"/>
    </row>
    <row r="89" spans="1:5" ht="15" thickBot="1">
      <c r="A89" s="429"/>
      <c r="B89" s="430"/>
      <c r="C89" s="430"/>
      <c r="D89" s="430"/>
      <c r="E89" s="430"/>
    </row>
    <row r="90" spans="1:5" ht="15" thickBot="1">
      <c r="A90" s="429"/>
      <c r="B90" s="430"/>
      <c r="C90" s="430"/>
      <c r="D90" s="430"/>
      <c r="E90" s="430"/>
    </row>
    <row r="91" spans="1:5" ht="15" thickBot="1">
      <c r="A91" s="429"/>
      <c r="B91" s="430"/>
      <c r="C91" s="430"/>
      <c r="D91" s="430"/>
      <c r="E91" s="430"/>
    </row>
    <row r="92" spans="1:5" ht="15" thickBot="1">
      <c r="A92" s="429"/>
      <c r="B92" s="430"/>
      <c r="C92" s="430"/>
      <c r="D92" s="430"/>
      <c r="E92" s="430"/>
    </row>
    <row r="93" spans="1:5" ht="15" thickBot="1">
      <c r="A93" s="429"/>
      <c r="B93" s="430"/>
      <c r="C93" s="430"/>
      <c r="D93" s="430"/>
      <c r="E93" s="430"/>
    </row>
    <row r="94" spans="1:5" ht="15" thickBot="1">
      <c r="A94" s="429"/>
      <c r="B94" s="430"/>
      <c r="C94" s="430"/>
      <c r="D94" s="430"/>
      <c r="E94" s="430"/>
    </row>
    <row r="95" spans="1:5" ht="15" thickBot="1">
      <c r="A95" s="429"/>
      <c r="B95" s="430"/>
      <c r="C95" s="430"/>
      <c r="D95" s="430"/>
      <c r="E95" s="430"/>
    </row>
    <row r="96" spans="1:5" ht="15" thickBot="1">
      <c r="A96" s="429"/>
      <c r="B96" s="430"/>
      <c r="C96" s="430"/>
      <c r="D96" s="430"/>
      <c r="E96" s="430"/>
    </row>
    <row r="97" spans="1:5" ht="15" thickBot="1">
      <c r="A97" s="429"/>
      <c r="B97" s="430"/>
      <c r="C97" s="430"/>
      <c r="D97" s="430"/>
      <c r="E97" s="430"/>
    </row>
    <row r="98" spans="1:5" ht="15" thickBot="1">
      <c r="A98" s="429"/>
      <c r="B98" s="430"/>
      <c r="C98" s="430"/>
      <c r="D98" s="430"/>
      <c r="E98" s="430"/>
    </row>
    <row r="99" spans="1:5" ht="15" thickBot="1">
      <c r="A99" s="429"/>
      <c r="B99" s="430"/>
      <c r="C99" s="430"/>
      <c r="D99" s="430"/>
      <c r="E99" s="430"/>
    </row>
    <row r="100" spans="1:5" ht="15" thickBot="1">
      <c r="A100" s="429"/>
      <c r="B100" s="430"/>
      <c r="C100" s="430"/>
      <c r="D100" s="430"/>
      <c r="E100" s="430"/>
    </row>
    <row r="101" spans="1:5" ht="15" thickBot="1">
      <c r="A101" s="429"/>
      <c r="B101" s="430"/>
      <c r="C101" s="430"/>
      <c r="D101" s="430"/>
      <c r="E101" s="430"/>
    </row>
    <row r="102" spans="1:5" ht="15" thickBot="1">
      <c r="A102" s="429"/>
      <c r="B102" s="430"/>
      <c r="C102" s="430"/>
      <c r="D102" s="430"/>
      <c r="E102" s="430"/>
    </row>
    <row r="103" spans="1:5" ht="15" thickBot="1">
      <c r="A103" s="429"/>
      <c r="B103" s="430"/>
      <c r="C103" s="430"/>
      <c r="D103" s="430"/>
      <c r="E103" s="430"/>
    </row>
    <row r="104" spans="1:5" ht="15" thickBot="1">
      <c r="A104" s="429"/>
      <c r="B104" s="430"/>
      <c r="C104" s="430"/>
      <c r="D104" s="430"/>
      <c r="E104" s="430"/>
    </row>
    <row r="105" spans="1:5" ht="15" thickBot="1">
      <c r="A105" s="429"/>
      <c r="B105" s="430"/>
      <c r="C105" s="430"/>
      <c r="D105" s="430"/>
      <c r="E105" s="430"/>
    </row>
    <row r="106" spans="1:5" ht="15" thickBot="1">
      <c r="A106" s="429"/>
      <c r="B106" s="430"/>
      <c r="C106" s="430"/>
      <c r="D106" s="430"/>
      <c r="E106" s="430"/>
    </row>
    <row r="107" spans="1:5" ht="15" thickBot="1">
      <c r="A107" s="429"/>
      <c r="B107" s="430"/>
      <c r="C107" s="430"/>
      <c r="D107" s="430"/>
      <c r="E107" s="430"/>
    </row>
    <row r="108" spans="1:5" ht="14.25">
      <c r="A108" s="429"/>
      <c r="B108" s="430"/>
      <c r="C108" s="430"/>
      <c r="D108" s="430"/>
      <c r="E108" s="430"/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041E3-5AB2-42FB-B52A-2330B9DA96A4}">
  <dimension ref="A1:G167"/>
  <sheetViews>
    <sheetView workbookViewId="0">
      <selection activeCell="L33" sqref="L33"/>
    </sheetView>
  </sheetViews>
  <sheetFormatPr defaultRowHeight="12.75"/>
  <cols>
    <col min="2" max="2" width="14.7109375" customWidth="1"/>
    <col min="3" max="3" width="13.42578125" customWidth="1"/>
    <col min="4" max="4" width="12" customWidth="1"/>
    <col min="5" max="5" width="15.28515625" customWidth="1"/>
    <col min="6" max="6" width="14.7109375" customWidth="1"/>
    <col min="7" max="7" width="10.140625" bestFit="1" customWidth="1"/>
  </cols>
  <sheetData>
    <row r="1" spans="1:5" ht="15" thickBot="1">
      <c r="A1" s="433"/>
      <c r="B1" s="434"/>
      <c r="C1" s="434"/>
      <c r="D1" s="434"/>
      <c r="E1" s="434"/>
    </row>
    <row r="2" spans="1:5" ht="15" thickBot="1">
      <c r="A2" s="433"/>
      <c r="B2" s="434"/>
      <c r="C2" s="434"/>
      <c r="D2" s="434"/>
      <c r="E2" s="434"/>
    </row>
    <row r="3" spans="1:5" ht="15" thickBot="1">
      <c r="A3" s="433"/>
      <c r="B3" s="434"/>
      <c r="C3" s="434"/>
      <c r="D3" s="434"/>
      <c r="E3" s="434"/>
    </row>
    <row r="4" spans="1:5" ht="15" thickBot="1">
      <c r="A4" s="433"/>
      <c r="B4" s="434"/>
      <c r="C4" s="434"/>
      <c r="D4" s="434"/>
      <c r="E4" s="434"/>
    </row>
    <row r="5" spans="1:5" ht="15" thickBot="1">
      <c r="A5" s="433"/>
      <c r="B5" s="434"/>
      <c r="C5" s="434"/>
      <c r="D5" s="434"/>
      <c r="E5" s="434"/>
    </row>
    <row r="6" spans="1:5" ht="15" thickBot="1">
      <c r="A6" s="433"/>
      <c r="B6" s="434"/>
      <c r="C6" s="434"/>
      <c r="D6" s="434"/>
      <c r="E6" s="434"/>
    </row>
    <row r="7" spans="1:5" ht="15" thickBot="1">
      <c r="A7" s="433"/>
      <c r="B7" s="434"/>
      <c r="C7" s="434"/>
      <c r="D7" s="434"/>
      <c r="E7" s="434"/>
    </row>
    <row r="8" spans="1:5" ht="15" thickBot="1">
      <c r="A8" s="433"/>
      <c r="B8" s="434"/>
      <c r="C8" s="434"/>
      <c r="D8" s="434"/>
      <c r="E8" s="434"/>
    </row>
    <row r="9" spans="1:5" ht="15" thickBot="1">
      <c r="A9" s="433"/>
      <c r="B9" s="434"/>
      <c r="C9" s="434"/>
      <c r="D9" s="434"/>
      <c r="E9" s="434"/>
    </row>
    <row r="10" spans="1:5" ht="15" thickBot="1">
      <c r="A10" s="433"/>
      <c r="B10" s="434"/>
      <c r="C10" s="434"/>
      <c r="D10" s="434"/>
      <c r="E10" s="434"/>
    </row>
    <row r="11" spans="1:5" ht="15" thickBot="1">
      <c r="A11" s="433"/>
      <c r="B11" s="434"/>
      <c r="C11" s="434"/>
      <c r="D11" s="434"/>
      <c r="E11" s="434"/>
    </row>
    <row r="12" spans="1:5" ht="15" thickBot="1">
      <c r="A12" s="433"/>
      <c r="B12" s="434"/>
      <c r="C12" s="434"/>
      <c r="D12" s="434"/>
      <c r="E12" s="434"/>
    </row>
    <row r="13" spans="1:5" ht="15" thickBot="1">
      <c r="A13" s="433"/>
      <c r="B13" s="434"/>
      <c r="C13" s="434"/>
      <c r="D13" s="434"/>
      <c r="E13" s="434"/>
    </row>
    <row r="14" spans="1:5" ht="15" thickBot="1">
      <c r="A14" s="433"/>
      <c r="B14" s="434"/>
      <c r="C14" s="434"/>
      <c r="D14" s="434"/>
      <c r="E14" s="434"/>
    </row>
    <row r="15" spans="1:5" ht="15" thickBot="1">
      <c r="A15" s="433"/>
      <c r="B15" s="434"/>
      <c r="C15" s="434"/>
      <c r="D15" s="434"/>
      <c r="E15" s="434"/>
    </row>
    <row r="16" spans="1:5" ht="15" thickBot="1">
      <c r="A16" s="433"/>
      <c r="B16" s="434"/>
      <c r="C16" s="434"/>
      <c r="D16" s="434"/>
      <c r="E16" s="434"/>
    </row>
    <row r="17" spans="1:7" ht="15" thickBot="1">
      <c r="A17" s="433"/>
      <c r="B17" s="434"/>
      <c r="C17" s="434"/>
      <c r="D17" s="434"/>
      <c r="E17" s="434"/>
    </row>
    <row r="18" spans="1:7" ht="15" thickBot="1">
      <c r="A18" s="433"/>
      <c r="B18" s="434"/>
      <c r="C18" s="434"/>
      <c r="D18" s="434"/>
      <c r="E18" s="434"/>
    </row>
    <row r="19" spans="1:7" ht="15" thickBot="1">
      <c r="A19" s="433"/>
      <c r="B19" s="434"/>
      <c r="C19" s="434"/>
      <c r="D19" s="434"/>
      <c r="E19" s="434"/>
    </row>
    <row r="20" spans="1:7" ht="15" thickBot="1">
      <c r="A20" s="433"/>
      <c r="B20" s="434"/>
      <c r="C20" s="434"/>
      <c r="D20" s="434"/>
      <c r="E20" s="434"/>
    </row>
    <row r="21" spans="1:7" ht="15" thickBot="1">
      <c r="A21" s="433"/>
      <c r="B21" s="434"/>
      <c r="C21" s="434"/>
      <c r="D21" s="434"/>
      <c r="E21" s="434"/>
    </row>
    <row r="22" spans="1:7" ht="15" thickBot="1">
      <c r="A22" s="433"/>
      <c r="B22" s="434"/>
      <c r="C22" s="434"/>
      <c r="D22" s="434"/>
      <c r="E22" s="434"/>
    </row>
    <row r="23" spans="1:7" ht="15" thickBot="1">
      <c r="A23" s="433"/>
      <c r="B23" s="434"/>
      <c r="C23" s="434"/>
      <c r="D23" s="434"/>
      <c r="E23" s="434"/>
    </row>
    <row r="24" spans="1:7" ht="15" thickBot="1">
      <c r="A24" s="433"/>
      <c r="B24" s="434"/>
      <c r="C24" s="434"/>
      <c r="D24" s="434"/>
      <c r="E24" s="434"/>
    </row>
    <row r="25" spans="1:7" ht="15" thickBot="1">
      <c r="A25" s="433"/>
      <c r="B25" s="434"/>
      <c r="C25" s="434"/>
      <c r="D25" s="434"/>
      <c r="E25" s="434"/>
    </row>
    <row r="26" spans="1:7" ht="15" thickBot="1">
      <c r="A26" s="433"/>
      <c r="B26" s="434"/>
      <c r="C26" s="434"/>
      <c r="D26" s="434"/>
      <c r="E26" s="434"/>
    </row>
    <row r="27" spans="1:7" ht="15" thickBot="1">
      <c r="A27" s="433"/>
      <c r="B27" s="434"/>
      <c r="C27" s="434"/>
      <c r="D27" s="434"/>
      <c r="E27" s="434"/>
    </row>
    <row r="28" spans="1:7" ht="15" thickBot="1">
      <c r="A28" s="433"/>
      <c r="B28" s="434"/>
      <c r="C28" s="434"/>
      <c r="D28" s="434"/>
      <c r="E28" s="434"/>
    </row>
    <row r="29" spans="1:7" ht="15" thickBot="1">
      <c r="A29" s="433"/>
      <c r="B29" s="434"/>
      <c r="C29" s="434"/>
      <c r="D29" s="434"/>
      <c r="E29" s="434"/>
    </row>
    <row r="30" spans="1:7" ht="15" thickBot="1">
      <c r="A30" s="433"/>
      <c r="B30" s="434"/>
      <c r="C30" s="434"/>
      <c r="D30" s="434"/>
      <c r="E30" s="434"/>
    </row>
    <row r="31" spans="1:7" ht="15" thickBot="1">
      <c r="A31" s="433"/>
      <c r="B31" s="434"/>
      <c r="C31" s="434"/>
      <c r="D31" s="434"/>
      <c r="E31" s="434"/>
    </row>
    <row r="32" spans="1:7" ht="15" thickBot="1">
      <c r="A32" s="433"/>
      <c r="B32" s="434"/>
      <c r="C32" s="434"/>
      <c r="D32" s="434"/>
      <c r="E32" s="434"/>
      <c r="G32" s="438"/>
    </row>
    <row r="33" spans="1:5" ht="15" thickBot="1">
      <c r="A33" s="433"/>
      <c r="B33" s="434"/>
      <c r="C33" s="434"/>
      <c r="D33" s="434"/>
      <c r="E33" s="434"/>
    </row>
    <row r="34" spans="1:5" ht="15" thickBot="1">
      <c r="A34" s="433"/>
      <c r="B34" s="434"/>
      <c r="C34" s="434"/>
      <c r="D34" s="434"/>
      <c r="E34" s="434"/>
    </row>
    <row r="35" spans="1:5" ht="15" thickBot="1">
      <c r="A35" s="433"/>
      <c r="B35" s="434"/>
      <c r="C35" s="434"/>
      <c r="D35" s="434"/>
      <c r="E35" s="434"/>
    </row>
    <row r="36" spans="1:5" ht="15" thickBot="1">
      <c r="A36" s="433"/>
      <c r="B36" s="434"/>
      <c r="C36" s="434"/>
      <c r="D36" s="434"/>
      <c r="E36" s="434"/>
    </row>
    <row r="37" spans="1:5" ht="15" thickBot="1">
      <c r="A37" s="433"/>
      <c r="B37" s="434"/>
      <c r="C37" s="434"/>
      <c r="D37" s="434"/>
      <c r="E37" s="434"/>
    </row>
    <row r="38" spans="1:5" ht="15" thickBot="1">
      <c r="A38" s="433"/>
      <c r="B38" s="434"/>
      <c r="C38" s="434"/>
      <c r="D38" s="434"/>
      <c r="E38" s="434"/>
    </row>
    <row r="39" spans="1:5" ht="15" thickBot="1">
      <c r="A39" s="433"/>
      <c r="B39" s="434"/>
      <c r="C39" s="434"/>
      <c r="D39" s="434"/>
      <c r="E39" s="434"/>
    </row>
    <row r="40" spans="1:5" ht="15" thickBot="1">
      <c r="A40" s="433"/>
      <c r="B40" s="434"/>
      <c r="C40" s="434"/>
      <c r="D40" s="434"/>
      <c r="E40" s="434"/>
    </row>
    <row r="41" spans="1:5" ht="15" thickBot="1">
      <c r="A41" s="433"/>
      <c r="B41" s="434"/>
      <c r="C41" s="434"/>
      <c r="D41" s="434"/>
      <c r="E41" s="434"/>
    </row>
    <row r="42" spans="1:5" ht="15" thickBot="1">
      <c r="A42" s="433"/>
      <c r="B42" s="434"/>
      <c r="C42" s="434"/>
      <c r="D42" s="434"/>
      <c r="E42" s="434"/>
    </row>
    <row r="43" spans="1:5" ht="15" thickBot="1">
      <c r="A43" s="433"/>
      <c r="B43" s="434"/>
      <c r="C43" s="434"/>
      <c r="D43" s="434"/>
      <c r="E43" s="434"/>
    </row>
    <row r="44" spans="1:5" ht="15" thickBot="1">
      <c r="A44" s="433"/>
      <c r="B44" s="434"/>
      <c r="C44" s="434"/>
      <c r="D44" s="434"/>
      <c r="E44" s="434"/>
    </row>
    <row r="45" spans="1:5" ht="15" thickBot="1">
      <c r="A45" s="433"/>
      <c r="B45" s="434"/>
      <c r="C45" s="434"/>
      <c r="D45" s="434"/>
      <c r="E45" s="434"/>
    </row>
    <row r="46" spans="1:5" ht="15" thickBot="1">
      <c r="A46" s="433"/>
      <c r="B46" s="434"/>
      <c r="C46" s="434"/>
      <c r="D46" s="434"/>
      <c r="E46" s="434"/>
    </row>
    <row r="47" spans="1:5" ht="15" thickBot="1">
      <c r="A47" s="433"/>
      <c r="B47" s="434"/>
      <c r="C47" s="434"/>
      <c r="D47" s="434"/>
      <c r="E47" s="434"/>
    </row>
    <row r="48" spans="1:5" ht="15" thickBot="1">
      <c r="A48" s="433"/>
      <c r="B48" s="434"/>
      <c r="C48" s="434"/>
      <c r="D48" s="434"/>
      <c r="E48" s="434"/>
    </row>
    <row r="49" spans="1:5" ht="15" thickBot="1">
      <c r="A49" s="433"/>
      <c r="B49" s="434"/>
      <c r="C49" s="434"/>
      <c r="D49" s="434"/>
      <c r="E49" s="434"/>
    </row>
    <row r="50" spans="1:5" ht="15" thickBot="1">
      <c r="A50" s="433"/>
      <c r="B50" s="434"/>
      <c r="C50" s="434"/>
      <c r="D50" s="434"/>
      <c r="E50" s="434"/>
    </row>
    <row r="51" spans="1:5" ht="15" thickBot="1">
      <c r="A51" s="433"/>
      <c r="B51" s="434"/>
      <c r="C51" s="434"/>
      <c r="D51" s="434"/>
      <c r="E51" s="434"/>
    </row>
    <row r="52" spans="1:5" ht="15" thickBot="1">
      <c r="A52" s="433"/>
      <c r="B52" s="434"/>
      <c r="C52" s="434"/>
      <c r="D52" s="434"/>
      <c r="E52" s="434"/>
    </row>
    <row r="53" spans="1:5" ht="15" thickBot="1">
      <c r="A53" s="433"/>
      <c r="B53" s="434"/>
      <c r="C53" s="434"/>
      <c r="D53" s="434"/>
      <c r="E53" s="434"/>
    </row>
    <row r="54" spans="1:5" ht="15" thickBot="1">
      <c r="A54" s="433"/>
      <c r="B54" s="434"/>
      <c r="C54" s="434"/>
      <c r="D54" s="434"/>
      <c r="E54" s="434"/>
    </row>
    <row r="55" spans="1:5" ht="15" thickBot="1">
      <c r="A55" s="433"/>
      <c r="B55" s="434"/>
      <c r="C55" s="434"/>
      <c r="D55" s="434"/>
      <c r="E55" s="434"/>
    </row>
    <row r="56" spans="1:5" ht="15" thickBot="1">
      <c r="A56" s="433"/>
      <c r="B56" s="434"/>
      <c r="C56" s="434"/>
      <c r="D56" s="434"/>
      <c r="E56" s="434"/>
    </row>
    <row r="57" spans="1:5" ht="15" thickBot="1">
      <c r="A57" s="433"/>
      <c r="B57" s="434"/>
      <c r="C57" s="434"/>
      <c r="D57" s="434"/>
      <c r="E57" s="434"/>
    </row>
    <row r="58" spans="1:5" ht="15" thickBot="1">
      <c r="A58" s="433"/>
      <c r="B58" s="434"/>
      <c r="C58" s="434"/>
      <c r="D58" s="434"/>
      <c r="E58" s="434"/>
    </row>
    <row r="59" spans="1:5" ht="15" thickBot="1">
      <c r="A59" s="433"/>
      <c r="B59" s="434"/>
      <c r="C59" s="434"/>
      <c r="D59" s="434"/>
      <c r="E59" s="434"/>
    </row>
    <row r="60" spans="1:5" ht="15" thickBot="1">
      <c r="A60" s="433"/>
      <c r="B60" s="434"/>
      <c r="C60" s="434"/>
      <c r="D60" s="434"/>
      <c r="E60" s="434"/>
    </row>
    <row r="61" spans="1:5" ht="15" thickBot="1">
      <c r="A61" s="433"/>
      <c r="B61" s="434"/>
      <c r="C61" s="434"/>
      <c r="D61" s="434"/>
      <c r="E61" s="434"/>
    </row>
    <row r="62" spans="1:5" ht="15" thickBot="1">
      <c r="A62" s="433"/>
      <c r="B62" s="434"/>
      <c r="C62" s="434"/>
      <c r="D62" s="434"/>
      <c r="E62" s="434"/>
    </row>
    <row r="63" spans="1:5" ht="15" thickBot="1">
      <c r="A63" s="433"/>
      <c r="B63" s="434"/>
      <c r="C63" s="434"/>
      <c r="D63" s="434"/>
      <c r="E63" s="434"/>
    </row>
    <row r="64" spans="1:5" ht="15" thickBot="1">
      <c r="A64" s="433"/>
      <c r="B64" s="434"/>
      <c r="C64" s="434"/>
      <c r="D64" s="434"/>
      <c r="E64" s="434"/>
    </row>
    <row r="65" spans="1:5" ht="15" thickBot="1">
      <c r="A65" s="433"/>
      <c r="B65" s="434"/>
      <c r="C65" s="434"/>
      <c r="D65" s="434"/>
      <c r="E65" s="434"/>
    </row>
    <row r="66" spans="1:5" ht="15" thickBot="1">
      <c r="A66" s="433"/>
      <c r="B66" s="434"/>
      <c r="C66" s="434"/>
      <c r="D66" s="434"/>
      <c r="E66" s="434"/>
    </row>
    <row r="67" spans="1:5" ht="15" thickBot="1">
      <c r="A67" s="433"/>
      <c r="B67" s="434"/>
      <c r="C67" s="434"/>
      <c r="D67" s="434"/>
      <c r="E67" s="434"/>
    </row>
    <row r="68" spans="1:5" ht="15" thickBot="1">
      <c r="A68" s="433"/>
      <c r="B68" s="434"/>
      <c r="C68" s="434"/>
      <c r="D68" s="434"/>
      <c r="E68" s="434"/>
    </row>
    <row r="69" spans="1:5" ht="15" thickBot="1">
      <c r="A69" s="433"/>
      <c r="B69" s="434"/>
      <c r="C69" s="434"/>
      <c r="D69" s="434"/>
      <c r="E69" s="434"/>
    </row>
    <row r="70" spans="1:5" ht="15" thickBot="1">
      <c r="A70" s="433"/>
      <c r="B70" s="434"/>
      <c r="C70" s="434"/>
      <c r="D70" s="434"/>
      <c r="E70" s="434"/>
    </row>
    <row r="71" spans="1:5" ht="15" thickBot="1">
      <c r="A71" s="433"/>
      <c r="B71" s="434"/>
      <c r="C71" s="434"/>
      <c r="D71" s="434"/>
      <c r="E71" s="434"/>
    </row>
    <row r="72" spans="1:5" ht="15" thickBot="1">
      <c r="A72" s="433"/>
      <c r="B72" s="434"/>
      <c r="C72" s="434"/>
      <c r="D72" s="434"/>
      <c r="E72" s="434"/>
    </row>
    <row r="73" spans="1:5" ht="15" thickBot="1">
      <c r="A73" s="433"/>
      <c r="B73" s="434"/>
      <c r="C73" s="434"/>
      <c r="D73" s="434"/>
      <c r="E73" s="434"/>
    </row>
    <row r="74" spans="1:5" ht="15" thickBot="1">
      <c r="A74" s="433"/>
      <c r="B74" s="434"/>
      <c r="C74" s="434"/>
      <c r="D74" s="434"/>
      <c r="E74" s="434"/>
    </row>
    <row r="75" spans="1:5" ht="15" thickBot="1">
      <c r="A75" s="433"/>
      <c r="B75" s="434"/>
      <c r="C75" s="434"/>
      <c r="D75" s="434"/>
      <c r="E75" s="434"/>
    </row>
    <row r="76" spans="1:5" ht="15" thickBot="1">
      <c r="A76" s="433"/>
      <c r="B76" s="434"/>
      <c r="C76" s="434"/>
      <c r="D76" s="434"/>
      <c r="E76" s="434"/>
    </row>
    <row r="77" spans="1:5" ht="15" thickBot="1">
      <c r="A77" s="433"/>
      <c r="B77" s="434"/>
      <c r="C77" s="434"/>
      <c r="D77" s="434"/>
      <c r="E77" s="434"/>
    </row>
    <row r="78" spans="1:5" ht="15" thickBot="1">
      <c r="A78" s="433"/>
      <c r="B78" s="434"/>
      <c r="C78" s="434"/>
      <c r="D78" s="434"/>
      <c r="E78" s="434"/>
    </row>
    <row r="79" spans="1:5" ht="15" thickBot="1">
      <c r="A79" s="433"/>
      <c r="B79" s="434"/>
      <c r="C79" s="434"/>
      <c r="D79" s="434"/>
      <c r="E79" s="434"/>
    </row>
    <row r="80" spans="1:5" ht="15" thickBot="1">
      <c r="A80" s="433"/>
      <c r="B80" s="434"/>
      <c r="C80" s="434"/>
      <c r="D80" s="434"/>
      <c r="E80" s="434"/>
    </row>
    <row r="81" spans="1:5" ht="15" thickBot="1">
      <c r="A81" s="433"/>
      <c r="B81" s="434"/>
      <c r="C81" s="434"/>
      <c r="D81" s="434"/>
      <c r="E81" s="434"/>
    </row>
    <row r="82" spans="1:5" ht="15" thickBot="1">
      <c r="A82" s="433"/>
      <c r="B82" s="434"/>
      <c r="C82" s="434"/>
      <c r="D82" s="434"/>
      <c r="E82" s="434"/>
    </row>
    <row r="83" spans="1:5" ht="15" thickBot="1">
      <c r="A83" s="433"/>
      <c r="B83" s="434"/>
      <c r="C83" s="434"/>
      <c r="D83" s="434"/>
      <c r="E83" s="434"/>
    </row>
    <row r="84" spans="1:5" ht="15" thickBot="1">
      <c r="A84" s="433"/>
      <c r="B84" s="434"/>
      <c r="C84" s="434"/>
      <c r="D84" s="434"/>
      <c r="E84" s="434"/>
    </row>
    <row r="85" spans="1:5" ht="15" thickBot="1">
      <c r="A85" s="433"/>
      <c r="B85" s="434"/>
      <c r="C85" s="434"/>
      <c r="D85" s="434"/>
      <c r="E85" s="434"/>
    </row>
    <row r="86" spans="1:5" ht="15" thickBot="1">
      <c r="A86" s="433"/>
      <c r="B86" s="434"/>
      <c r="C86" s="434"/>
      <c r="D86" s="434"/>
      <c r="E86" s="434"/>
    </row>
    <row r="87" spans="1:5" ht="15" thickBot="1">
      <c r="A87" s="433"/>
      <c r="B87" s="434"/>
      <c r="C87" s="434"/>
      <c r="D87" s="434"/>
      <c r="E87" s="434"/>
    </row>
    <row r="88" spans="1:5" ht="15" thickBot="1">
      <c r="A88" s="433"/>
      <c r="B88" s="434"/>
      <c r="C88" s="434"/>
      <c r="D88" s="434"/>
      <c r="E88" s="434"/>
    </row>
    <row r="89" spans="1:5" ht="15" thickBot="1">
      <c r="A89" s="433"/>
      <c r="B89" s="434"/>
      <c r="C89" s="434"/>
      <c r="D89" s="434"/>
      <c r="E89" s="434"/>
    </row>
    <row r="90" spans="1:5" ht="15" thickBot="1">
      <c r="A90" s="433"/>
      <c r="B90" s="434"/>
      <c r="C90" s="434"/>
      <c r="D90" s="434"/>
      <c r="E90" s="434"/>
    </row>
    <row r="91" spans="1:5" ht="15" thickBot="1">
      <c r="A91" s="433"/>
      <c r="B91" s="434"/>
      <c r="C91" s="434"/>
      <c r="D91" s="434"/>
      <c r="E91" s="434"/>
    </row>
    <row r="92" spans="1:5" ht="15" thickBot="1">
      <c r="A92" s="433"/>
      <c r="B92" s="434"/>
      <c r="C92" s="434"/>
      <c r="D92" s="434"/>
      <c r="E92" s="434"/>
    </row>
    <row r="93" spans="1:5" ht="15" thickBot="1">
      <c r="A93" s="433"/>
      <c r="B93" s="434"/>
      <c r="C93" s="434"/>
      <c r="D93" s="434"/>
      <c r="E93" s="434"/>
    </row>
    <row r="94" spans="1:5" ht="15" thickBot="1">
      <c r="A94" s="433"/>
      <c r="B94" s="434"/>
      <c r="C94" s="434"/>
      <c r="D94" s="434"/>
      <c r="E94" s="434"/>
    </row>
    <row r="95" spans="1:5" ht="15" thickBot="1">
      <c r="A95" s="433"/>
      <c r="B95" s="434"/>
      <c r="C95" s="434"/>
      <c r="D95" s="434"/>
      <c r="E95" s="434"/>
    </row>
    <row r="96" spans="1:5" ht="15" thickBot="1">
      <c r="A96" s="433"/>
      <c r="B96" s="434"/>
      <c r="C96" s="434"/>
      <c r="D96" s="434"/>
      <c r="E96" s="434"/>
    </row>
    <row r="97" spans="1:5" ht="15" thickBot="1">
      <c r="A97" s="433"/>
      <c r="B97" s="434"/>
      <c r="C97" s="434"/>
      <c r="D97" s="434"/>
      <c r="E97" s="434"/>
    </row>
    <row r="98" spans="1:5" ht="15" thickBot="1">
      <c r="A98" s="433"/>
      <c r="B98" s="434"/>
      <c r="C98" s="434"/>
      <c r="D98" s="434"/>
      <c r="E98" s="434"/>
    </row>
    <row r="99" spans="1:5" ht="15" thickBot="1">
      <c r="A99" s="433"/>
      <c r="B99" s="434"/>
      <c r="C99" s="434"/>
      <c r="D99" s="434"/>
      <c r="E99" s="434"/>
    </row>
    <row r="100" spans="1:5" ht="15" thickBot="1">
      <c r="A100" s="433"/>
      <c r="B100" s="434"/>
      <c r="C100" s="434"/>
      <c r="D100" s="434"/>
      <c r="E100" s="434"/>
    </row>
    <row r="101" spans="1:5" ht="15" thickBot="1">
      <c r="A101" s="433"/>
      <c r="B101" s="434"/>
      <c r="C101" s="434"/>
      <c r="D101" s="434"/>
      <c r="E101" s="434"/>
    </row>
    <row r="102" spans="1:5" ht="15" thickBot="1">
      <c r="A102" s="433"/>
      <c r="B102" s="434"/>
      <c r="C102" s="434"/>
      <c r="D102" s="434"/>
      <c r="E102" s="434"/>
    </row>
    <row r="103" spans="1:5" ht="15" thickBot="1">
      <c r="A103" s="433"/>
      <c r="B103" s="434"/>
      <c r="C103" s="434"/>
      <c r="D103" s="434"/>
      <c r="E103" s="434"/>
    </row>
    <row r="104" spans="1:5" ht="15" thickBot="1">
      <c r="A104" s="433"/>
      <c r="B104" s="434"/>
      <c r="C104" s="434"/>
      <c r="D104" s="434"/>
      <c r="E104" s="434"/>
    </row>
    <row r="105" spans="1:5" ht="15" thickBot="1">
      <c r="A105" s="433"/>
      <c r="B105" s="434"/>
      <c r="C105" s="434"/>
      <c r="D105" s="434"/>
      <c r="E105" s="434"/>
    </row>
    <row r="106" spans="1:5" ht="15" thickBot="1">
      <c r="A106" s="433"/>
      <c r="B106" s="434"/>
      <c r="C106" s="434"/>
      <c r="D106" s="434"/>
      <c r="E106" s="434"/>
    </row>
    <row r="107" spans="1:5" ht="15" thickBot="1">
      <c r="A107" s="433"/>
      <c r="B107" s="434"/>
      <c r="C107" s="434"/>
      <c r="D107" s="434"/>
      <c r="E107" s="434"/>
    </row>
    <row r="108" spans="1:5" ht="15" thickBot="1">
      <c r="A108" s="433"/>
      <c r="B108" s="434"/>
      <c r="C108" s="434"/>
      <c r="D108" s="434"/>
      <c r="E108" s="434"/>
    </row>
    <row r="109" spans="1:5" ht="15" thickBot="1">
      <c r="A109" s="433"/>
      <c r="B109" s="434"/>
      <c r="C109" s="434"/>
      <c r="D109" s="434"/>
      <c r="E109" s="434"/>
    </row>
    <row r="110" spans="1:5" ht="15" thickBot="1">
      <c r="A110" s="433"/>
      <c r="B110" s="434"/>
      <c r="C110" s="434"/>
      <c r="D110" s="434"/>
      <c r="E110" s="434"/>
    </row>
    <row r="111" spans="1:5" ht="15" thickBot="1">
      <c r="A111" s="433"/>
      <c r="B111" s="434"/>
      <c r="C111" s="434"/>
      <c r="D111" s="434"/>
      <c r="E111" s="434"/>
    </row>
    <row r="112" spans="1:5" ht="15" thickBot="1">
      <c r="A112" s="433"/>
      <c r="B112" s="434"/>
      <c r="C112" s="434"/>
      <c r="D112" s="434"/>
      <c r="E112" s="434"/>
    </row>
    <row r="113" spans="1:5" ht="15" thickBot="1">
      <c r="A113" s="433"/>
      <c r="B113" s="434"/>
      <c r="C113" s="434"/>
      <c r="D113" s="434"/>
      <c r="E113" s="434"/>
    </row>
    <row r="114" spans="1:5" ht="15" thickBot="1">
      <c r="A114" s="433"/>
      <c r="B114" s="434"/>
      <c r="C114" s="434"/>
      <c r="D114" s="434"/>
      <c r="E114" s="434"/>
    </row>
    <row r="115" spans="1:5" ht="15" thickBot="1">
      <c r="A115" s="433"/>
      <c r="B115" s="434"/>
      <c r="C115" s="434"/>
      <c r="D115" s="434"/>
      <c r="E115" s="434"/>
    </row>
    <row r="116" spans="1:5" ht="15" thickBot="1">
      <c r="A116" s="433"/>
      <c r="B116" s="434"/>
      <c r="C116" s="434"/>
      <c r="D116" s="434"/>
      <c r="E116" s="434"/>
    </row>
    <row r="117" spans="1:5" ht="15" thickBot="1">
      <c r="A117" s="433"/>
      <c r="B117" s="434"/>
      <c r="C117" s="434"/>
      <c r="D117" s="434"/>
      <c r="E117" s="434"/>
    </row>
    <row r="118" spans="1:5" ht="15" thickBot="1">
      <c r="A118" s="433"/>
      <c r="B118" s="434"/>
      <c r="C118" s="434"/>
      <c r="D118" s="434"/>
      <c r="E118" s="434"/>
    </row>
    <row r="119" spans="1:5" ht="15" thickBot="1">
      <c r="A119" s="433"/>
      <c r="B119" s="434"/>
      <c r="C119" s="434"/>
      <c r="D119" s="434"/>
      <c r="E119" s="434"/>
    </row>
    <row r="120" spans="1:5" ht="15" thickBot="1">
      <c r="A120" s="433"/>
      <c r="B120" s="434"/>
      <c r="C120" s="434"/>
      <c r="D120" s="434"/>
      <c r="E120" s="434"/>
    </row>
    <row r="121" spans="1:5" ht="15" thickBot="1">
      <c r="A121" s="433"/>
      <c r="B121" s="434"/>
      <c r="C121" s="434"/>
      <c r="D121" s="434"/>
      <c r="E121" s="434"/>
    </row>
    <row r="122" spans="1:5" ht="15" thickBot="1">
      <c r="A122" s="433"/>
      <c r="B122" s="434"/>
      <c r="C122" s="434"/>
      <c r="D122" s="434"/>
      <c r="E122" s="434"/>
    </row>
    <row r="123" spans="1:5" ht="15" thickBot="1">
      <c r="A123" s="433"/>
      <c r="B123" s="434"/>
      <c r="C123" s="434"/>
      <c r="D123" s="434"/>
      <c r="E123" s="434"/>
    </row>
    <row r="124" spans="1:5" ht="15" thickBot="1">
      <c r="A124" s="433"/>
      <c r="B124" s="434"/>
      <c r="C124" s="434"/>
      <c r="D124" s="434"/>
      <c r="E124" s="434"/>
    </row>
    <row r="125" spans="1:5" ht="15" thickBot="1">
      <c r="A125" s="433"/>
      <c r="B125" s="434"/>
      <c r="C125" s="434"/>
      <c r="D125" s="434"/>
      <c r="E125" s="434"/>
    </row>
    <row r="126" spans="1:5" ht="15" thickBot="1">
      <c r="A126" s="433"/>
      <c r="B126" s="434"/>
      <c r="C126" s="434"/>
      <c r="D126" s="434"/>
      <c r="E126" s="434"/>
    </row>
    <row r="127" spans="1:5" ht="15" thickBot="1">
      <c r="A127" s="433"/>
      <c r="B127" s="434"/>
      <c r="C127" s="434"/>
      <c r="D127" s="434"/>
      <c r="E127" s="434"/>
    </row>
    <row r="128" spans="1:5" ht="15" thickBot="1">
      <c r="A128" s="433"/>
      <c r="B128" s="434"/>
      <c r="C128" s="434"/>
      <c r="D128" s="434"/>
      <c r="E128" s="434"/>
    </row>
    <row r="129" spans="1:5" ht="15" thickBot="1">
      <c r="A129" s="433"/>
      <c r="B129" s="434"/>
      <c r="C129" s="434"/>
      <c r="D129" s="434"/>
      <c r="E129" s="434"/>
    </row>
    <row r="130" spans="1:5" ht="15" thickBot="1">
      <c r="A130" s="433"/>
      <c r="B130" s="434"/>
      <c r="C130" s="434"/>
      <c r="D130" s="434"/>
      <c r="E130" s="434"/>
    </row>
    <row r="131" spans="1:5" ht="15" thickBot="1">
      <c r="A131" s="433"/>
      <c r="B131" s="434"/>
      <c r="C131" s="434"/>
      <c r="D131" s="434"/>
      <c r="E131" s="434"/>
    </row>
    <row r="132" spans="1:5" ht="15" thickBot="1">
      <c r="A132" s="433"/>
      <c r="B132" s="434"/>
      <c r="C132" s="434"/>
      <c r="D132" s="434"/>
      <c r="E132" s="434"/>
    </row>
    <row r="133" spans="1:5" ht="15" thickBot="1">
      <c r="A133" s="433"/>
      <c r="B133" s="434"/>
      <c r="C133" s="434"/>
      <c r="D133" s="434"/>
      <c r="E133" s="434"/>
    </row>
    <row r="134" spans="1:5" ht="15" thickBot="1">
      <c r="A134" s="433"/>
      <c r="B134" s="434"/>
      <c r="C134" s="434"/>
      <c r="D134" s="434"/>
      <c r="E134" s="434"/>
    </row>
    <row r="135" spans="1:5" ht="15" thickBot="1">
      <c r="A135" s="433"/>
      <c r="B135" s="434"/>
      <c r="C135" s="434"/>
      <c r="D135" s="434"/>
      <c r="E135" s="434"/>
    </row>
    <row r="136" spans="1:5" ht="15" thickBot="1">
      <c r="A136" s="433"/>
      <c r="B136" s="434"/>
      <c r="C136" s="434"/>
      <c r="D136" s="434"/>
      <c r="E136" s="434"/>
    </row>
    <row r="137" spans="1:5" ht="15" thickBot="1">
      <c r="A137" s="433"/>
      <c r="B137" s="434"/>
      <c r="C137" s="434"/>
      <c r="D137" s="434"/>
      <c r="E137" s="434"/>
    </row>
    <row r="138" spans="1:5" ht="15" thickBot="1">
      <c r="A138" s="433"/>
      <c r="B138" s="434"/>
      <c r="C138" s="434"/>
      <c r="D138" s="434"/>
      <c r="E138" s="434"/>
    </row>
    <row r="139" spans="1:5" ht="15" thickBot="1">
      <c r="A139" s="433"/>
      <c r="B139" s="434"/>
      <c r="C139" s="434"/>
      <c r="D139" s="434"/>
      <c r="E139" s="434"/>
    </row>
    <row r="140" spans="1:5" ht="15" thickBot="1">
      <c r="A140" s="433"/>
      <c r="B140" s="434"/>
      <c r="C140" s="434"/>
      <c r="D140" s="434"/>
      <c r="E140" s="434"/>
    </row>
    <row r="141" spans="1:5" ht="15" thickBot="1">
      <c r="A141" s="433"/>
      <c r="B141" s="434"/>
      <c r="C141" s="434"/>
      <c r="D141" s="434"/>
      <c r="E141" s="434"/>
    </row>
    <row r="142" spans="1:5" ht="15" thickBot="1">
      <c r="A142" s="433"/>
      <c r="B142" s="434"/>
      <c r="C142" s="434"/>
      <c r="D142" s="434"/>
      <c r="E142" s="434"/>
    </row>
    <row r="143" spans="1:5" ht="15" thickBot="1">
      <c r="A143" s="433"/>
      <c r="B143" s="434"/>
      <c r="C143" s="434"/>
      <c r="D143" s="434"/>
      <c r="E143" s="434"/>
    </row>
    <row r="144" spans="1:5" ht="15" thickBot="1">
      <c r="A144" s="433"/>
      <c r="B144" s="434"/>
      <c r="C144" s="434"/>
      <c r="D144" s="434"/>
      <c r="E144" s="434"/>
    </row>
    <row r="145" spans="1:5" ht="15" thickBot="1">
      <c r="A145" s="433"/>
      <c r="B145" s="434"/>
      <c r="C145" s="434"/>
      <c r="D145" s="434"/>
      <c r="E145" s="434"/>
    </row>
    <row r="146" spans="1:5" ht="15" thickBot="1">
      <c r="A146" s="433"/>
      <c r="B146" s="434"/>
      <c r="C146" s="434"/>
      <c r="D146" s="434"/>
      <c r="E146" s="434"/>
    </row>
    <row r="147" spans="1:5" ht="15" thickBot="1">
      <c r="A147" s="433"/>
      <c r="B147" s="434"/>
      <c r="C147" s="434"/>
      <c r="D147" s="434"/>
      <c r="E147" s="434"/>
    </row>
    <row r="148" spans="1:5" ht="15" thickBot="1">
      <c r="A148" s="433"/>
      <c r="B148" s="434"/>
      <c r="C148" s="434"/>
      <c r="D148" s="434"/>
      <c r="E148" s="434"/>
    </row>
    <row r="149" spans="1:5" ht="15" thickBot="1">
      <c r="A149" s="433"/>
      <c r="B149" s="434"/>
      <c r="C149" s="434"/>
      <c r="D149" s="434"/>
      <c r="E149" s="434"/>
    </row>
    <row r="150" spans="1:5" ht="15" thickBot="1">
      <c r="A150" s="433"/>
      <c r="B150" s="434"/>
      <c r="C150" s="434"/>
      <c r="D150" s="434"/>
      <c r="E150" s="434"/>
    </row>
    <row r="151" spans="1:5" ht="15" thickBot="1">
      <c r="A151" s="433"/>
      <c r="B151" s="434"/>
      <c r="C151" s="434"/>
      <c r="D151" s="434"/>
      <c r="E151" s="434"/>
    </row>
    <row r="152" spans="1:5" ht="15" thickBot="1">
      <c r="A152" s="433"/>
      <c r="B152" s="434"/>
      <c r="C152" s="434"/>
      <c r="D152" s="434"/>
      <c r="E152" s="434"/>
    </row>
    <row r="153" spans="1:5" ht="15" thickBot="1">
      <c r="A153" s="433"/>
      <c r="B153" s="434"/>
      <c r="C153" s="434"/>
      <c r="D153" s="434"/>
      <c r="E153" s="434"/>
    </row>
    <row r="154" spans="1:5" ht="15" thickBot="1">
      <c r="A154" s="433"/>
      <c r="B154" s="434"/>
      <c r="C154" s="434"/>
      <c r="D154" s="434"/>
      <c r="E154" s="434"/>
    </row>
    <row r="155" spans="1:5" ht="15" thickBot="1">
      <c r="A155" s="433"/>
      <c r="B155" s="434"/>
      <c r="C155" s="434"/>
      <c r="D155" s="434"/>
      <c r="E155" s="434"/>
    </row>
    <row r="156" spans="1:5" ht="15" thickBot="1">
      <c r="A156" s="433"/>
      <c r="B156" s="434"/>
      <c r="C156" s="434"/>
      <c r="D156" s="434"/>
      <c r="E156" s="434"/>
    </row>
    <row r="157" spans="1:5" ht="15" thickBot="1">
      <c r="A157" s="433"/>
      <c r="B157" s="434"/>
      <c r="C157" s="434"/>
      <c r="D157" s="434"/>
      <c r="E157" s="434"/>
    </row>
    <row r="158" spans="1:5" ht="15" thickBot="1">
      <c r="A158" s="433"/>
      <c r="B158" s="434"/>
      <c r="C158" s="434"/>
      <c r="D158" s="434"/>
      <c r="E158" s="434"/>
    </row>
    <row r="159" spans="1:5" ht="15" thickBot="1">
      <c r="A159" s="433"/>
      <c r="B159" s="434"/>
      <c r="C159" s="434"/>
      <c r="D159" s="434"/>
      <c r="E159" s="434"/>
    </row>
    <row r="160" spans="1:5" ht="15" thickBot="1">
      <c r="A160" s="433"/>
      <c r="B160" s="434"/>
      <c r="C160" s="434"/>
      <c r="D160" s="434"/>
      <c r="E160" s="434"/>
    </row>
    <row r="161" spans="1:5" ht="15" thickBot="1">
      <c r="A161" s="433"/>
      <c r="B161" s="434"/>
      <c r="C161" s="434"/>
      <c r="D161" s="435"/>
      <c r="E161" s="434"/>
    </row>
    <row r="162" spans="1:5" ht="15" thickBot="1">
      <c r="A162" s="433"/>
      <c r="B162" s="434"/>
      <c r="C162" s="434"/>
      <c r="D162" s="435"/>
      <c r="E162" s="434"/>
    </row>
    <row r="163" spans="1:5" ht="15" thickBot="1">
      <c r="A163" s="433"/>
      <c r="B163" s="434"/>
      <c r="C163" s="434"/>
      <c r="D163" s="435"/>
      <c r="E163" s="434"/>
    </row>
    <row r="164" spans="1:5" ht="15" thickBot="1">
      <c r="A164" s="433"/>
      <c r="B164" s="434"/>
      <c r="C164" s="434"/>
      <c r="D164" s="435"/>
      <c r="E164" s="434"/>
    </row>
    <row r="165" spans="1:5" ht="15" thickBot="1">
      <c r="A165" s="433"/>
      <c r="B165" s="434"/>
      <c r="C165" s="434"/>
      <c r="D165" s="435"/>
      <c r="E165" s="434"/>
    </row>
    <row r="166" spans="1:5" ht="15" thickBot="1">
      <c r="A166" s="433"/>
      <c r="B166" s="434"/>
      <c r="C166" s="434"/>
      <c r="D166" s="435"/>
      <c r="E166" s="434"/>
    </row>
    <row r="167" spans="1:5" ht="14.25">
      <c r="A167" s="433"/>
      <c r="B167" s="434"/>
      <c r="C167" s="434"/>
      <c r="D167" s="435"/>
      <c r="E167" s="43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1D6AC-3827-49B4-9789-AB8435D75FDE}">
  <dimension ref="A1:E124"/>
  <sheetViews>
    <sheetView topLeftCell="A2" workbookViewId="0">
      <selection activeCell="L31" sqref="L31"/>
    </sheetView>
  </sheetViews>
  <sheetFormatPr defaultRowHeight="12.75"/>
  <cols>
    <col min="1" max="1" width="11.5703125" customWidth="1"/>
    <col min="2" max="2" width="13.5703125" customWidth="1"/>
    <col min="3" max="3" width="14" customWidth="1"/>
    <col min="4" max="4" width="11.140625" customWidth="1"/>
    <col min="5" max="5" width="12.7109375" customWidth="1"/>
  </cols>
  <sheetData>
    <row r="1" spans="1:5" ht="33" customHeight="1" thickBot="1">
      <c r="A1" s="485"/>
      <c r="B1" s="485"/>
      <c r="C1" s="485"/>
      <c r="D1" s="485"/>
      <c r="E1" s="485"/>
    </row>
    <row r="2" spans="1:5" ht="15" thickBot="1">
      <c r="A2" s="429"/>
      <c r="B2" s="430"/>
      <c r="C2" s="431"/>
      <c r="D2" s="430"/>
      <c r="E2" s="430"/>
    </row>
    <row r="3" spans="1:5" ht="15" thickBot="1">
      <c r="A3" s="429"/>
      <c r="B3" s="430"/>
      <c r="C3" s="431"/>
      <c r="D3" s="430"/>
      <c r="E3" s="430"/>
    </row>
    <row r="4" spans="1:5" ht="15" thickBot="1">
      <c r="A4" s="429"/>
      <c r="B4" s="430"/>
      <c r="C4" s="431"/>
      <c r="D4" s="430"/>
      <c r="E4" s="430"/>
    </row>
    <row r="5" spans="1:5" ht="15" thickBot="1">
      <c r="A5" s="429"/>
      <c r="B5" s="430"/>
      <c r="C5" s="431"/>
      <c r="D5" s="430"/>
      <c r="E5" s="430"/>
    </row>
    <row r="6" spans="1:5" ht="15" thickBot="1">
      <c r="A6" s="429"/>
      <c r="B6" s="430"/>
      <c r="C6" s="431"/>
      <c r="D6" s="430"/>
      <c r="E6" s="430"/>
    </row>
    <row r="7" spans="1:5" ht="15" thickBot="1">
      <c r="A7" s="429"/>
      <c r="B7" s="430"/>
      <c r="C7" s="431"/>
      <c r="D7" s="430"/>
      <c r="E7" s="430"/>
    </row>
    <row r="8" spans="1:5" ht="15" thickBot="1">
      <c r="A8" s="429"/>
      <c r="B8" s="430"/>
      <c r="C8" s="431"/>
      <c r="D8" s="430"/>
      <c r="E8" s="430"/>
    </row>
    <row r="9" spans="1:5" ht="15" thickBot="1">
      <c r="A9" s="429"/>
      <c r="B9" s="430"/>
      <c r="C9" s="430"/>
      <c r="D9" s="430"/>
      <c r="E9" s="430"/>
    </row>
    <row r="10" spans="1:5" ht="15" thickBot="1">
      <c r="A10" s="429"/>
      <c r="B10" s="430"/>
      <c r="C10" s="430"/>
      <c r="D10" s="430"/>
      <c r="E10" s="430"/>
    </row>
    <row r="11" spans="1:5" ht="15" thickBot="1">
      <c r="A11" s="429"/>
      <c r="B11" s="430"/>
      <c r="C11" s="430"/>
      <c r="D11" s="430"/>
      <c r="E11" s="430"/>
    </row>
    <row r="12" spans="1:5" ht="15" thickBot="1">
      <c r="A12" s="429"/>
      <c r="B12" s="430"/>
      <c r="C12" s="430"/>
      <c r="D12" s="430"/>
      <c r="E12" s="430"/>
    </row>
    <row r="13" spans="1:5" ht="15" thickBot="1">
      <c r="A13" s="429"/>
      <c r="B13" s="430"/>
      <c r="C13" s="430"/>
      <c r="D13" s="430"/>
      <c r="E13" s="430"/>
    </row>
    <row r="14" spans="1:5" ht="15" thickBot="1">
      <c r="A14" s="429"/>
      <c r="B14" s="430"/>
      <c r="C14" s="430"/>
      <c r="D14" s="430"/>
      <c r="E14" s="430"/>
    </row>
    <row r="15" spans="1:5" ht="15" thickBot="1">
      <c r="A15" s="429"/>
      <c r="B15" s="430"/>
      <c r="C15" s="430"/>
      <c r="D15" s="430"/>
      <c r="E15" s="430"/>
    </row>
    <row r="16" spans="1:5" ht="15" thickBot="1">
      <c r="A16" s="429"/>
      <c r="B16" s="430"/>
      <c r="C16" s="430"/>
      <c r="D16" s="430"/>
      <c r="E16" s="430"/>
    </row>
    <row r="17" spans="1:5" ht="15" thickBot="1">
      <c r="A17" s="429"/>
      <c r="B17" s="430"/>
      <c r="C17" s="430"/>
      <c r="D17" s="430"/>
      <c r="E17" s="430"/>
    </row>
    <row r="18" spans="1:5" ht="15" thickBot="1">
      <c r="A18" s="429"/>
      <c r="B18" s="430"/>
      <c r="C18" s="430"/>
      <c r="D18" s="430"/>
      <c r="E18" s="430"/>
    </row>
    <row r="19" spans="1:5" ht="15" thickBot="1">
      <c r="A19" s="429"/>
      <c r="B19" s="430"/>
      <c r="C19" s="430"/>
      <c r="D19" s="430"/>
      <c r="E19" s="430"/>
    </row>
    <row r="20" spans="1:5" ht="15" thickBot="1">
      <c r="A20" s="429"/>
      <c r="B20" s="430"/>
      <c r="C20" s="430"/>
      <c r="D20" s="430"/>
      <c r="E20" s="430"/>
    </row>
    <row r="21" spans="1:5" ht="15.75" thickBot="1">
      <c r="A21" s="429"/>
      <c r="B21" s="430"/>
      <c r="C21" s="432"/>
      <c r="D21" s="432"/>
      <c r="E21" s="430"/>
    </row>
    <row r="22" spans="1:5" ht="15" thickBot="1">
      <c r="A22" s="429"/>
      <c r="B22" s="430"/>
      <c r="C22" s="430"/>
      <c r="D22" s="430"/>
      <c r="E22" s="430"/>
    </row>
    <row r="23" spans="1:5" ht="15" thickBot="1">
      <c r="A23" s="429"/>
      <c r="B23" s="430"/>
      <c r="C23" s="430"/>
      <c r="D23" s="430"/>
      <c r="E23" s="430"/>
    </row>
    <row r="24" spans="1:5" ht="15" thickBot="1">
      <c r="A24" s="429"/>
      <c r="B24" s="430"/>
      <c r="C24" s="430"/>
      <c r="D24" s="430"/>
      <c r="E24" s="430"/>
    </row>
    <row r="25" spans="1:5" ht="15" thickBot="1">
      <c r="A25" s="429"/>
      <c r="B25" s="430"/>
      <c r="C25" s="430"/>
      <c r="D25" s="430"/>
      <c r="E25" s="430"/>
    </row>
    <row r="26" spans="1:5" ht="15" thickBot="1">
      <c r="A26" s="429"/>
      <c r="B26" s="430"/>
      <c r="C26" s="430"/>
      <c r="D26" s="430"/>
      <c r="E26" s="430"/>
    </row>
    <row r="27" spans="1:5" ht="15" thickBot="1">
      <c r="A27" s="429"/>
      <c r="B27" s="430"/>
      <c r="C27" s="430"/>
      <c r="D27" s="430"/>
      <c r="E27" s="430"/>
    </row>
    <row r="28" spans="1:5" ht="15" thickBot="1">
      <c r="A28" s="429"/>
      <c r="B28" s="430"/>
      <c r="C28" s="430"/>
      <c r="D28" s="430"/>
      <c r="E28" s="430"/>
    </row>
    <row r="29" spans="1:5" ht="15" thickBot="1">
      <c r="A29" s="429"/>
      <c r="B29" s="430"/>
      <c r="C29" s="430"/>
      <c r="D29" s="430"/>
      <c r="E29" s="430"/>
    </row>
    <row r="30" spans="1:5" ht="15" thickBot="1">
      <c r="A30" s="429"/>
      <c r="B30" s="430"/>
      <c r="C30" s="430"/>
      <c r="D30" s="430"/>
      <c r="E30" s="430"/>
    </row>
    <row r="31" spans="1:5" ht="15" thickBot="1">
      <c r="A31" s="429"/>
      <c r="B31" s="430"/>
      <c r="C31" s="430"/>
      <c r="D31" s="430"/>
      <c r="E31" s="430"/>
    </row>
    <row r="32" spans="1:5" ht="15" thickBot="1">
      <c r="A32" s="429"/>
      <c r="B32" s="430"/>
      <c r="C32" s="430"/>
      <c r="D32" s="430"/>
      <c r="E32" s="430"/>
    </row>
    <row r="33" spans="1:5" ht="15" thickBot="1">
      <c r="A33" s="429"/>
      <c r="B33" s="430"/>
      <c r="C33" s="430"/>
      <c r="D33" s="430"/>
      <c r="E33" s="430"/>
    </row>
    <row r="34" spans="1:5" ht="15.75" thickBot="1">
      <c r="A34" s="429"/>
      <c r="B34" s="430"/>
      <c r="C34" s="430"/>
      <c r="D34" s="432"/>
      <c r="E34" s="430"/>
    </row>
    <row r="35" spans="1:5" ht="15" thickBot="1">
      <c r="A35" s="429"/>
      <c r="B35" s="430"/>
      <c r="C35" s="430"/>
      <c r="D35" s="430"/>
      <c r="E35" s="430"/>
    </row>
    <row r="36" spans="1:5" ht="15" thickBot="1">
      <c r="A36" s="429"/>
      <c r="B36" s="430"/>
      <c r="C36" s="430"/>
      <c r="D36" s="430"/>
      <c r="E36" s="430"/>
    </row>
    <row r="37" spans="1:5" ht="15" thickBot="1">
      <c r="A37" s="429"/>
      <c r="B37" s="430"/>
      <c r="C37" s="430"/>
      <c r="D37" s="430"/>
      <c r="E37" s="430"/>
    </row>
    <row r="38" spans="1:5" ht="15" thickBot="1">
      <c r="A38" s="429"/>
      <c r="B38" s="430"/>
      <c r="C38" s="430"/>
      <c r="D38" s="430"/>
      <c r="E38" s="430"/>
    </row>
    <row r="39" spans="1:5" ht="15" thickBot="1">
      <c r="A39" s="429"/>
      <c r="B39" s="430"/>
      <c r="C39" s="430"/>
      <c r="D39" s="430"/>
      <c r="E39" s="430"/>
    </row>
    <row r="40" spans="1:5" ht="15" thickBot="1">
      <c r="A40" s="429"/>
      <c r="B40" s="430"/>
      <c r="C40" s="430"/>
      <c r="D40" s="430"/>
      <c r="E40" s="430"/>
    </row>
    <row r="41" spans="1:5" ht="15" thickBot="1">
      <c r="A41" s="429"/>
      <c r="B41" s="430"/>
      <c r="C41" s="430"/>
      <c r="D41" s="430"/>
      <c r="E41" s="430"/>
    </row>
    <row r="42" spans="1:5" ht="15" thickBot="1">
      <c r="A42" s="429"/>
      <c r="B42" s="430"/>
      <c r="C42" s="430"/>
      <c r="D42" s="430"/>
      <c r="E42" s="430"/>
    </row>
    <row r="43" spans="1:5" ht="15" thickBot="1">
      <c r="A43" s="429"/>
      <c r="B43" s="430"/>
      <c r="C43" s="430"/>
      <c r="D43" s="430"/>
      <c r="E43" s="430"/>
    </row>
    <row r="44" spans="1:5" ht="15" thickBot="1">
      <c r="A44" s="429"/>
      <c r="B44" s="430"/>
      <c r="C44" s="430"/>
      <c r="D44" s="430"/>
      <c r="E44" s="430"/>
    </row>
    <row r="45" spans="1:5" ht="15" thickBot="1">
      <c r="A45" s="429"/>
      <c r="B45" s="430"/>
      <c r="C45" s="430"/>
      <c r="D45" s="430"/>
      <c r="E45" s="430"/>
    </row>
    <row r="46" spans="1:5" ht="15" thickBot="1">
      <c r="A46" s="429"/>
      <c r="B46" s="430"/>
      <c r="C46" s="430"/>
      <c r="D46" s="430"/>
      <c r="E46" s="430"/>
    </row>
    <row r="47" spans="1:5" ht="15.75" thickBot="1">
      <c r="A47" s="429"/>
      <c r="B47" s="430"/>
      <c r="C47" s="430"/>
      <c r="D47" s="432"/>
      <c r="E47" s="430"/>
    </row>
    <row r="48" spans="1:5" ht="15" thickBot="1">
      <c r="A48" s="429"/>
      <c r="B48" s="430"/>
      <c r="C48" s="430"/>
      <c r="D48" s="430"/>
      <c r="E48" s="430"/>
    </row>
    <row r="49" spans="1:5" ht="15" thickBot="1">
      <c r="A49" s="429"/>
      <c r="B49" s="430"/>
      <c r="C49" s="430"/>
      <c r="D49" s="430"/>
      <c r="E49" s="430"/>
    </row>
    <row r="50" spans="1:5" ht="15" thickBot="1">
      <c r="A50" s="429"/>
      <c r="B50" s="430"/>
      <c r="C50" s="430"/>
      <c r="D50" s="430"/>
      <c r="E50" s="430"/>
    </row>
    <row r="51" spans="1:5" ht="15" thickBot="1">
      <c r="A51" s="429"/>
      <c r="B51" s="430"/>
      <c r="C51" s="430"/>
      <c r="D51" s="430"/>
      <c r="E51" s="430"/>
    </row>
    <row r="52" spans="1:5" ht="15" thickBot="1">
      <c r="A52" s="429"/>
      <c r="B52" s="430"/>
      <c r="C52" s="430"/>
      <c r="D52" s="430"/>
      <c r="E52" s="430"/>
    </row>
    <row r="53" spans="1:5" ht="15" thickBot="1">
      <c r="A53" s="429"/>
      <c r="B53" s="430"/>
      <c r="C53" s="430"/>
      <c r="D53" s="430"/>
      <c r="E53" s="430"/>
    </row>
    <row r="54" spans="1:5" ht="15" thickBot="1">
      <c r="A54" s="429"/>
      <c r="B54" s="430"/>
      <c r="C54" s="430"/>
      <c r="D54" s="430"/>
      <c r="E54" s="430"/>
    </row>
    <row r="55" spans="1:5" ht="15" thickBot="1">
      <c r="A55" s="429"/>
      <c r="B55" s="430"/>
      <c r="C55" s="430"/>
      <c r="D55" s="430"/>
      <c r="E55" s="430"/>
    </row>
    <row r="56" spans="1:5" ht="15" thickBot="1">
      <c r="A56" s="429"/>
      <c r="B56" s="430"/>
      <c r="C56" s="430"/>
      <c r="D56" s="430"/>
      <c r="E56" s="430"/>
    </row>
    <row r="57" spans="1:5" ht="15" thickBot="1">
      <c r="A57" s="429"/>
      <c r="B57" s="430"/>
      <c r="C57" s="430"/>
      <c r="D57" s="430"/>
      <c r="E57" s="430"/>
    </row>
    <row r="58" spans="1:5" ht="15" thickBot="1">
      <c r="A58" s="429"/>
      <c r="B58" s="430"/>
      <c r="C58" s="430"/>
      <c r="D58" s="430"/>
      <c r="E58" s="430"/>
    </row>
    <row r="59" spans="1:5" ht="15" thickBot="1">
      <c r="A59" s="429"/>
      <c r="B59" s="430"/>
      <c r="C59" s="430"/>
      <c r="D59" s="430"/>
      <c r="E59" s="430"/>
    </row>
    <row r="60" spans="1:5" ht="15" thickBot="1">
      <c r="A60" s="429"/>
      <c r="B60" s="430"/>
      <c r="C60" s="430"/>
      <c r="D60" s="430"/>
      <c r="E60" s="430"/>
    </row>
    <row r="61" spans="1:5" ht="15" thickBot="1">
      <c r="A61" s="429"/>
      <c r="B61" s="430"/>
      <c r="C61" s="430"/>
      <c r="D61" s="430"/>
      <c r="E61" s="430"/>
    </row>
    <row r="62" spans="1:5" ht="15" thickBot="1">
      <c r="A62" s="429"/>
      <c r="B62" s="430"/>
      <c r="C62" s="430"/>
      <c r="D62" s="430"/>
      <c r="E62" s="430"/>
    </row>
    <row r="63" spans="1:5" ht="15" thickBot="1">
      <c r="A63" s="429"/>
      <c r="B63" s="430"/>
      <c r="C63" s="430"/>
      <c r="D63" s="430"/>
      <c r="E63" s="430"/>
    </row>
    <row r="64" spans="1:5" ht="15" thickBot="1">
      <c r="A64" s="429"/>
      <c r="B64" s="430"/>
      <c r="C64" s="430"/>
      <c r="D64" s="430"/>
      <c r="E64" s="430"/>
    </row>
    <row r="65" spans="1:5" ht="15" thickBot="1">
      <c r="A65" s="429"/>
      <c r="B65" s="430"/>
      <c r="C65" s="430"/>
      <c r="D65" s="430"/>
      <c r="E65" s="430"/>
    </row>
    <row r="66" spans="1:5" ht="15" thickBot="1">
      <c r="A66" s="429"/>
      <c r="B66" s="430"/>
      <c r="C66" s="430"/>
      <c r="D66" s="430"/>
      <c r="E66" s="430"/>
    </row>
    <row r="67" spans="1:5" ht="15" thickBot="1">
      <c r="A67" s="429"/>
      <c r="B67" s="430"/>
      <c r="C67" s="430"/>
      <c r="D67" s="430"/>
      <c r="E67" s="430"/>
    </row>
    <row r="68" spans="1:5" ht="15" thickBot="1">
      <c r="A68" s="429"/>
      <c r="B68" s="430"/>
      <c r="C68" s="430"/>
      <c r="D68" s="430"/>
      <c r="E68" s="430"/>
    </row>
    <row r="69" spans="1:5" ht="15" thickBot="1">
      <c r="A69" s="429"/>
      <c r="B69" s="430"/>
      <c r="C69" s="430"/>
      <c r="D69" s="430"/>
      <c r="E69" s="430"/>
    </row>
    <row r="70" spans="1:5" ht="15" thickBot="1">
      <c r="A70" s="429"/>
      <c r="B70" s="430"/>
      <c r="C70" s="430"/>
      <c r="D70" s="430"/>
      <c r="E70" s="430"/>
    </row>
    <row r="71" spans="1:5" ht="15" thickBot="1">
      <c r="A71" s="429"/>
      <c r="B71" s="430"/>
      <c r="C71" s="430"/>
      <c r="D71" s="430"/>
      <c r="E71" s="430"/>
    </row>
    <row r="72" spans="1:5" ht="15" thickBot="1">
      <c r="A72" s="429"/>
      <c r="B72" s="430"/>
      <c r="C72" s="430"/>
      <c r="D72" s="430"/>
      <c r="E72" s="430"/>
    </row>
    <row r="73" spans="1:5" ht="15" thickBot="1">
      <c r="A73" s="429"/>
      <c r="B73" s="430"/>
      <c r="C73" s="430"/>
      <c r="D73" s="430"/>
      <c r="E73" s="430"/>
    </row>
    <row r="74" spans="1:5" ht="15" thickBot="1">
      <c r="A74" s="429"/>
      <c r="B74" s="430"/>
      <c r="C74" s="430"/>
      <c r="D74" s="430"/>
      <c r="E74" s="430"/>
    </row>
    <row r="75" spans="1:5" ht="15" thickBot="1">
      <c r="A75" s="429"/>
      <c r="B75" s="430"/>
      <c r="C75" s="430"/>
      <c r="D75" s="430"/>
      <c r="E75" s="430"/>
    </row>
    <row r="76" spans="1:5" ht="15" thickBot="1">
      <c r="A76" s="429"/>
      <c r="B76" s="430"/>
      <c r="C76" s="430"/>
      <c r="D76" s="430"/>
      <c r="E76" s="430"/>
    </row>
    <row r="77" spans="1:5" ht="15" thickBot="1">
      <c r="A77" s="429"/>
      <c r="B77" s="430"/>
      <c r="C77" s="430"/>
      <c r="D77" s="430"/>
      <c r="E77" s="430"/>
    </row>
    <row r="78" spans="1:5" ht="15" thickBot="1">
      <c r="A78" s="429"/>
      <c r="B78" s="430"/>
      <c r="C78" s="430"/>
      <c r="D78" s="430"/>
      <c r="E78" s="430"/>
    </row>
    <row r="79" spans="1:5" ht="15" thickBot="1">
      <c r="A79" s="429"/>
      <c r="B79" s="430"/>
      <c r="C79" s="430"/>
      <c r="D79" s="430"/>
      <c r="E79" s="430"/>
    </row>
    <row r="80" spans="1:5" ht="15" thickBot="1">
      <c r="A80" s="429"/>
      <c r="B80" s="430"/>
      <c r="C80" s="430"/>
      <c r="D80" s="430"/>
      <c r="E80" s="430"/>
    </row>
    <row r="81" spans="1:5" ht="15" thickBot="1">
      <c r="A81" s="429"/>
      <c r="B81" s="430"/>
      <c r="C81" s="430"/>
      <c r="D81" s="430"/>
      <c r="E81" s="430"/>
    </row>
    <row r="82" spans="1:5" ht="15" thickBot="1">
      <c r="A82" s="429"/>
      <c r="B82" s="430"/>
      <c r="C82" s="430"/>
      <c r="D82" s="430"/>
      <c r="E82" s="430"/>
    </row>
    <row r="83" spans="1:5" ht="15" thickBot="1">
      <c r="A83" s="429"/>
      <c r="B83" s="430"/>
      <c r="C83" s="430"/>
      <c r="D83" s="430"/>
      <c r="E83" s="430"/>
    </row>
    <row r="84" spans="1:5" ht="15" thickBot="1">
      <c r="A84" s="429"/>
      <c r="B84" s="430"/>
      <c r="C84" s="430"/>
      <c r="D84" s="430"/>
      <c r="E84" s="430"/>
    </row>
    <row r="85" spans="1:5" ht="15" thickBot="1">
      <c r="A85" s="429"/>
      <c r="B85" s="430"/>
      <c r="C85" s="430"/>
      <c r="D85" s="430"/>
      <c r="E85" s="430"/>
    </row>
    <row r="86" spans="1:5" ht="15" thickBot="1">
      <c r="A86" s="429"/>
      <c r="B86" s="430"/>
      <c r="C86" s="430"/>
      <c r="D86" s="430"/>
      <c r="E86" s="430"/>
    </row>
    <row r="87" spans="1:5" ht="15" thickBot="1">
      <c r="A87" s="429"/>
      <c r="B87" s="430"/>
      <c r="C87" s="430"/>
      <c r="D87" s="431"/>
      <c r="E87" s="430"/>
    </row>
    <row r="88" spans="1:5" ht="15" thickBot="1">
      <c r="A88" s="429"/>
      <c r="B88" s="430"/>
      <c r="C88" s="430"/>
      <c r="D88" s="430"/>
      <c r="E88" s="430"/>
    </row>
    <row r="89" spans="1:5" ht="15" thickBot="1">
      <c r="A89" s="429"/>
      <c r="B89" s="430"/>
      <c r="C89" s="430"/>
      <c r="D89" s="431"/>
      <c r="E89" s="430"/>
    </row>
    <row r="90" spans="1:5" ht="15" thickBot="1">
      <c r="A90" s="429"/>
      <c r="B90" s="430"/>
      <c r="C90" s="430"/>
      <c r="D90" s="431"/>
      <c r="E90" s="430"/>
    </row>
    <row r="91" spans="1:5" ht="15" thickBot="1">
      <c r="A91" s="429"/>
      <c r="B91" s="430"/>
      <c r="C91" s="430"/>
      <c r="D91" s="431"/>
      <c r="E91" s="430"/>
    </row>
    <row r="92" spans="1:5" ht="15" thickBot="1">
      <c r="A92" s="429"/>
      <c r="B92" s="430"/>
      <c r="C92" s="430"/>
      <c r="D92" s="431"/>
      <c r="E92" s="430"/>
    </row>
    <row r="93" spans="1:5" ht="15" thickBot="1">
      <c r="A93" s="429"/>
      <c r="B93" s="430"/>
      <c r="C93" s="430"/>
      <c r="D93" s="431"/>
      <c r="E93" s="430"/>
    </row>
    <row r="94" spans="1:5" ht="15" thickBot="1">
      <c r="A94" s="429"/>
      <c r="B94" s="430"/>
      <c r="C94" s="430"/>
      <c r="D94" s="431"/>
      <c r="E94" s="430"/>
    </row>
    <row r="95" spans="1:5" ht="15" thickBot="1">
      <c r="A95" s="429"/>
      <c r="B95" s="430"/>
      <c r="C95" s="430"/>
      <c r="D95" s="431"/>
      <c r="E95" s="430"/>
    </row>
    <row r="96" spans="1:5" ht="15" thickBot="1">
      <c r="A96" s="429"/>
      <c r="B96" s="430"/>
      <c r="C96" s="430"/>
      <c r="D96" s="431"/>
      <c r="E96" s="430"/>
    </row>
    <row r="97" spans="1:5" ht="15" thickBot="1">
      <c r="A97" s="429"/>
      <c r="B97" s="430"/>
      <c r="C97" s="430"/>
      <c r="D97" s="431"/>
      <c r="E97" s="430"/>
    </row>
    <row r="98" spans="1:5" ht="15" thickBot="1">
      <c r="A98" s="429"/>
      <c r="B98" s="430"/>
      <c r="C98" s="430"/>
      <c r="D98" s="431"/>
      <c r="E98" s="430"/>
    </row>
    <row r="99" spans="1:5" ht="15" thickBot="1">
      <c r="A99" s="429"/>
      <c r="B99" s="430"/>
      <c r="C99" s="430"/>
      <c r="D99" s="431"/>
      <c r="E99" s="430"/>
    </row>
    <row r="100" spans="1:5" ht="15" thickBot="1">
      <c r="A100" s="429"/>
      <c r="B100" s="430"/>
      <c r="C100" s="430"/>
      <c r="D100" s="431"/>
      <c r="E100" s="430"/>
    </row>
    <row r="101" spans="1:5" ht="15" thickBot="1">
      <c r="A101" s="429"/>
      <c r="B101" s="430"/>
      <c r="C101" s="430"/>
      <c r="D101" s="431"/>
      <c r="E101" s="430"/>
    </row>
    <row r="102" spans="1:5" ht="15" thickBot="1">
      <c r="A102" s="429"/>
      <c r="B102" s="430"/>
      <c r="C102" s="430"/>
      <c r="D102" s="431"/>
      <c r="E102" s="430"/>
    </row>
    <row r="103" spans="1:5" ht="15" thickBot="1">
      <c r="A103" s="429"/>
      <c r="B103" s="430"/>
      <c r="C103" s="430"/>
      <c r="D103" s="431"/>
      <c r="E103" s="430"/>
    </row>
    <row r="104" spans="1:5" ht="15" thickBot="1">
      <c r="A104" s="429"/>
      <c r="B104" s="430"/>
      <c r="C104" s="430"/>
      <c r="D104" s="431"/>
      <c r="E104" s="430"/>
    </row>
    <row r="105" spans="1:5" ht="15" thickBot="1">
      <c r="A105" s="429"/>
      <c r="B105" s="430"/>
      <c r="C105" s="430"/>
      <c r="D105" s="431"/>
      <c r="E105" s="430"/>
    </row>
    <row r="106" spans="1:5" ht="15" thickBot="1">
      <c r="A106" s="429"/>
      <c r="B106" s="430"/>
      <c r="C106" s="430"/>
      <c r="D106" s="431"/>
      <c r="E106" s="430"/>
    </row>
    <row r="107" spans="1:5" ht="15" thickBot="1">
      <c r="A107" s="429"/>
      <c r="B107" s="430"/>
      <c r="C107" s="430"/>
      <c r="D107" s="431"/>
      <c r="E107" s="430"/>
    </row>
    <row r="108" spans="1:5" ht="15" thickBot="1">
      <c r="A108" s="429"/>
      <c r="B108" s="430"/>
      <c r="C108" s="430"/>
      <c r="D108" s="431"/>
      <c r="E108" s="430"/>
    </row>
    <row r="109" spans="1:5" ht="15" thickBot="1">
      <c r="A109" s="429"/>
      <c r="B109" s="430"/>
      <c r="C109" s="430"/>
      <c r="D109" s="431"/>
      <c r="E109" s="430"/>
    </row>
    <row r="110" spans="1:5" ht="15" thickBot="1">
      <c r="A110" s="429"/>
      <c r="B110" s="430"/>
      <c r="C110" s="430"/>
      <c r="D110" s="431"/>
      <c r="E110" s="430"/>
    </row>
    <row r="111" spans="1:5" ht="15" thickBot="1">
      <c r="A111" s="429"/>
      <c r="B111" s="430"/>
      <c r="C111" s="430"/>
      <c r="D111" s="431"/>
      <c r="E111" s="430"/>
    </row>
    <row r="112" spans="1:5" ht="15" thickBot="1">
      <c r="A112" s="429"/>
      <c r="B112" s="430"/>
      <c r="C112" s="430"/>
      <c r="D112" s="431"/>
      <c r="E112" s="430"/>
    </row>
    <row r="113" spans="1:5" ht="15" thickBot="1">
      <c r="A113" s="429"/>
      <c r="B113" s="430"/>
      <c r="C113" s="430"/>
      <c r="D113" s="431"/>
      <c r="E113" s="430"/>
    </row>
    <row r="114" spans="1:5" ht="15" thickBot="1">
      <c r="A114" s="429"/>
      <c r="B114" s="430"/>
      <c r="C114" s="430"/>
      <c r="D114" s="431"/>
      <c r="E114" s="430"/>
    </row>
    <row r="115" spans="1:5" ht="15" thickBot="1">
      <c r="A115" s="429"/>
      <c r="B115" s="430"/>
      <c r="C115" s="430"/>
      <c r="D115" s="431"/>
      <c r="E115" s="430"/>
    </row>
    <row r="116" spans="1:5" ht="15" thickBot="1">
      <c r="A116" s="429"/>
      <c r="B116" s="430"/>
      <c r="C116" s="430"/>
      <c r="D116" s="431"/>
      <c r="E116" s="430"/>
    </row>
    <row r="117" spans="1:5" ht="15" thickBot="1">
      <c r="A117" s="429"/>
      <c r="B117" s="430"/>
      <c r="C117" s="430"/>
      <c r="D117" s="431"/>
      <c r="E117" s="430"/>
    </row>
    <row r="118" spans="1:5" ht="15" thickBot="1">
      <c r="A118" s="429"/>
      <c r="B118" s="430"/>
      <c r="C118" s="430"/>
      <c r="D118" s="431"/>
      <c r="E118" s="430"/>
    </row>
    <row r="119" spans="1:5" ht="15" thickBot="1">
      <c r="A119" s="429"/>
      <c r="B119" s="430"/>
      <c r="C119" s="430"/>
      <c r="D119" s="431"/>
      <c r="E119" s="430"/>
    </row>
    <row r="120" spans="1:5" ht="15" thickBot="1">
      <c r="A120" s="429"/>
      <c r="B120" s="430"/>
      <c r="C120" s="430"/>
      <c r="D120" s="431"/>
      <c r="E120" s="430"/>
    </row>
    <row r="121" spans="1:5" ht="15" thickBot="1">
      <c r="A121" s="429"/>
      <c r="B121" s="430"/>
      <c r="C121" s="430"/>
      <c r="D121" s="431"/>
      <c r="E121" s="430"/>
    </row>
    <row r="122" spans="1:5" ht="15" thickBot="1">
      <c r="A122" s="429"/>
      <c r="B122" s="430"/>
      <c r="C122" s="430"/>
      <c r="D122" s="431"/>
      <c r="E122" s="430"/>
    </row>
    <row r="123" spans="1:5" ht="15" thickBot="1">
      <c r="A123" s="429"/>
      <c r="B123" s="430"/>
      <c r="C123" s="430"/>
      <c r="D123" s="431"/>
      <c r="E123" s="430"/>
    </row>
    <row r="124" spans="1:5" ht="14.25">
      <c r="A124" s="429"/>
      <c r="B124" s="430"/>
      <c r="C124" s="430"/>
      <c r="D124" s="431"/>
      <c r="E124" s="430"/>
    </row>
  </sheetData>
  <mergeCells count="1"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381D-19D9-4B07-9A7A-FBE8773D30C5}">
  <dimension ref="A1:E124"/>
  <sheetViews>
    <sheetView workbookViewId="0">
      <selection activeCell="N30" sqref="N30"/>
    </sheetView>
  </sheetViews>
  <sheetFormatPr defaultRowHeight="12.75"/>
  <cols>
    <col min="2" max="2" width="14" customWidth="1"/>
    <col min="4" max="4" width="11.28515625" customWidth="1"/>
  </cols>
  <sheetData>
    <row r="1" spans="1:5" ht="15" thickBot="1">
      <c r="A1" s="439"/>
      <c r="B1" s="440"/>
      <c r="C1" s="441"/>
      <c r="D1" s="440"/>
      <c r="E1" s="440"/>
    </row>
    <row r="2" spans="1:5" ht="15" thickBot="1">
      <c r="A2" s="442"/>
      <c r="B2" s="443"/>
      <c r="C2" s="444"/>
      <c r="D2" s="443"/>
      <c r="E2" s="443"/>
    </row>
    <row r="3" spans="1:5" ht="15" thickBot="1">
      <c r="A3" s="442"/>
      <c r="B3" s="443"/>
      <c r="C3" s="444"/>
      <c r="D3" s="443"/>
      <c r="E3" s="443"/>
    </row>
    <row r="4" spans="1:5" ht="15" thickBot="1">
      <c r="A4" s="442"/>
      <c r="B4" s="443"/>
      <c r="C4" s="444"/>
      <c r="D4" s="443"/>
      <c r="E4" s="443"/>
    </row>
    <row r="5" spans="1:5" ht="15" thickBot="1">
      <c r="A5" s="442"/>
      <c r="B5" s="443"/>
      <c r="C5" s="444"/>
      <c r="D5" s="443"/>
      <c r="E5" s="443"/>
    </row>
    <row r="6" spans="1:5" ht="15" thickBot="1">
      <c r="A6" s="442"/>
      <c r="B6" s="443"/>
      <c r="C6" s="444"/>
      <c r="D6" s="443"/>
      <c r="E6" s="443"/>
    </row>
    <row r="7" spans="1:5" ht="15" thickBot="1">
      <c r="A7" s="442"/>
      <c r="B7" s="443"/>
      <c r="C7" s="444"/>
      <c r="D7" s="443"/>
      <c r="E7" s="443"/>
    </row>
    <row r="8" spans="1:5" ht="15" thickBot="1">
      <c r="A8" s="442"/>
      <c r="B8" s="443"/>
      <c r="C8" s="443"/>
      <c r="D8" s="443"/>
      <c r="E8" s="443"/>
    </row>
    <row r="9" spans="1:5" ht="15" thickBot="1">
      <c r="A9" s="442"/>
      <c r="B9" s="443"/>
      <c r="C9" s="443"/>
      <c r="D9" s="443"/>
      <c r="E9" s="443"/>
    </row>
    <row r="10" spans="1:5" ht="15" thickBot="1">
      <c r="A10" s="442"/>
      <c r="B10" s="443"/>
      <c r="C10" s="443"/>
      <c r="D10" s="443"/>
      <c r="E10" s="443"/>
    </row>
    <row r="11" spans="1:5" ht="15" thickBot="1">
      <c r="A11" s="442"/>
      <c r="B11" s="443"/>
      <c r="C11" s="443"/>
      <c r="D11" s="443"/>
      <c r="E11" s="443"/>
    </row>
    <row r="12" spans="1:5" ht="15" thickBot="1">
      <c r="A12" s="442"/>
      <c r="B12" s="443"/>
      <c r="C12" s="443"/>
      <c r="D12" s="443"/>
      <c r="E12" s="443"/>
    </row>
    <row r="13" spans="1:5" ht="15" thickBot="1">
      <c r="A13" s="442"/>
      <c r="B13" s="443"/>
      <c r="C13" s="443"/>
      <c r="D13" s="443"/>
      <c r="E13" s="443"/>
    </row>
    <row r="14" spans="1:5" ht="15" thickBot="1">
      <c r="A14" s="442"/>
      <c r="B14" s="443"/>
      <c r="C14" s="443"/>
      <c r="D14" s="443"/>
      <c r="E14" s="443"/>
    </row>
    <row r="15" spans="1:5" ht="15" thickBot="1">
      <c r="A15" s="442"/>
      <c r="B15" s="443"/>
      <c r="C15" s="443"/>
      <c r="D15" s="443"/>
      <c r="E15" s="443"/>
    </row>
    <row r="16" spans="1:5" ht="15" thickBot="1">
      <c r="A16" s="442"/>
      <c r="B16" s="443"/>
      <c r="C16" s="443"/>
      <c r="D16" s="443"/>
      <c r="E16" s="443"/>
    </row>
    <row r="17" spans="1:5" ht="15" thickBot="1">
      <c r="A17" s="442"/>
      <c r="B17" s="443"/>
      <c r="C17" s="443"/>
      <c r="D17" s="443"/>
      <c r="E17" s="443"/>
    </row>
    <row r="18" spans="1:5" ht="15" thickBot="1">
      <c r="A18" s="442"/>
      <c r="B18" s="443"/>
      <c r="C18" s="443"/>
      <c r="D18" s="443"/>
      <c r="E18" s="443"/>
    </row>
    <row r="19" spans="1:5" ht="15" thickBot="1">
      <c r="A19" s="442"/>
      <c r="B19" s="443"/>
      <c r="C19" s="443"/>
      <c r="D19" s="443"/>
      <c r="E19" s="443"/>
    </row>
    <row r="20" spans="1:5" ht="15" thickBot="1">
      <c r="A20" s="442"/>
      <c r="B20" s="443"/>
      <c r="C20" s="443"/>
      <c r="D20" s="443"/>
      <c r="E20" s="443"/>
    </row>
    <row r="21" spans="1:5" ht="15" thickBot="1">
      <c r="A21" s="442"/>
      <c r="B21" s="443"/>
      <c r="C21" s="443"/>
      <c r="D21" s="443"/>
      <c r="E21" s="443"/>
    </row>
    <row r="22" spans="1:5" ht="15" thickBot="1">
      <c r="A22" s="442"/>
      <c r="B22" s="443"/>
      <c r="C22" s="443"/>
      <c r="D22" s="443"/>
      <c r="E22" s="443"/>
    </row>
    <row r="23" spans="1:5" ht="15" thickBot="1">
      <c r="A23" s="442"/>
      <c r="B23" s="443"/>
      <c r="C23" s="443"/>
      <c r="D23" s="443"/>
      <c r="E23" s="443"/>
    </row>
    <row r="24" spans="1:5" ht="15" thickBot="1">
      <c r="A24" s="442"/>
      <c r="B24" s="443"/>
      <c r="C24" s="443"/>
      <c r="D24" s="443"/>
      <c r="E24" s="443"/>
    </row>
    <row r="25" spans="1:5" ht="15" thickBot="1">
      <c r="A25" s="442"/>
      <c r="B25" s="443"/>
      <c r="C25" s="443"/>
      <c r="D25" s="443"/>
      <c r="E25" s="443"/>
    </row>
    <row r="26" spans="1:5" ht="15" thickBot="1">
      <c r="A26" s="442"/>
      <c r="B26" s="443"/>
      <c r="C26" s="443"/>
      <c r="D26" s="443"/>
      <c r="E26" s="443"/>
    </row>
    <row r="27" spans="1:5" ht="15" thickBot="1">
      <c r="A27" s="442"/>
      <c r="B27" s="443"/>
      <c r="C27" s="443"/>
      <c r="D27" s="443"/>
      <c r="E27" s="443"/>
    </row>
    <row r="28" spans="1:5" ht="15" thickBot="1">
      <c r="A28" s="442"/>
      <c r="B28" s="443"/>
      <c r="C28" s="443"/>
      <c r="D28" s="443"/>
      <c r="E28" s="443"/>
    </row>
    <row r="29" spans="1:5" ht="15" thickBot="1">
      <c r="A29" s="442"/>
      <c r="B29" s="443"/>
      <c r="C29" s="443"/>
      <c r="D29" s="443"/>
      <c r="E29" s="443"/>
    </row>
    <row r="30" spans="1:5" ht="15" thickBot="1">
      <c r="A30" s="442"/>
      <c r="B30" s="443"/>
      <c r="C30" s="443"/>
      <c r="D30" s="443"/>
      <c r="E30" s="443"/>
    </row>
    <row r="31" spans="1:5" ht="15" thickBot="1">
      <c r="A31" s="442"/>
      <c r="B31" s="443"/>
      <c r="C31" s="443"/>
      <c r="D31" s="443"/>
      <c r="E31" s="443"/>
    </row>
    <row r="32" spans="1:5" ht="15" thickBot="1">
      <c r="A32" s="442"/>
      <c r="B32" s="443"/>
      <c r="C32" s="443"/>
      <c r="D32" s="443"/>
      <c r="E32" s="443"/>
    </row>
    <row r="33" spans="1:5" ht="15" thickBot="1">
      <c r="A33" s="442"/>
      <c r="B33" s="443"/>
      <c r="C33" s="443"/>
      <c r="D33" s="443"/>
      <c r="E33" s="443"/>
    </row>
    <row r="34" spans="1:5" ht="15" thickBot="1">
      <c r="A34" s="442"/>
      <c r="B34" s="443"/>
      <c r="C34" s="443"/>
      <c r="D34" s="443"/>
      <c r="E34" s="443"/>
    </row>
    <row r="35" spans="1:5" ht="15" thickBot="1">
      <c r="A35" s="442"/>
      <c r="B35" s="443"/>
      <c r="C35" s="443"/>
      <c r="D35" s="443"/>
      <c r="E35" s="443"/>
    </row>
    <row r="36" spans="1:5" ht="15" thickBot="1">
      <c r="A36" s="442"/>
      <c r="B36" s="443"/>
      <c r="C36" s="443"/>
      <c r="D36" s="443"/>
      <c r="E36" s="443"/>
    </row>
    <row r="37" spans="1:5" ht="15" thickBot="1">
      <c r="A37" s="442"/>
      <c r="B37" s="443"/>
      <c r="C37" s="443"/>
      <c r="D37" s="443"/>
      <c r="E37" s="443"/>
    </row>
    <row r="38" spans="1:5" ht="15" thickBot="1">
      <c r="A38" s="442"/>
      <c r="B38" s="443"/>
      <c r="C38" s="443"/>
      <c r="D38" s="443"/>
      <c r="E38" s="443"/>
    </row>
    <row r="39" spans="1:5" ht="15" thickBot="1">
      <c r="A39" s="442"/>
      <c r="B39" s="443"/>
      <c r="C39" s="443"/>
      <c r="D39" s="443"/>
      <c r="E39" s="443"/>
    </row>
    <row r="40" spans="1:5" ht="15" thickBot="1">
      <c r="A40" s="442"/>
      <c r="B40" s="443"/>
      <c r="C40" s="443"/>
      <c r="D40" s="443"/>
      <c r="E40" s="443"/>
    </row>
    <row r="41" spans="1:5" ht="15" thickBot="1">
      <c r="A41" s="442"/>
      <c r="B41" s="443"/>
      <c r="C41" s="443"/>
      <c r="D41" s="443"/>
      <c r="E41" s="443"/>
    </row>
    <row r="42" spans="1:5" ht="15" thickBot="1">
      <c r="A42" s="442"/>
      <c r="B42" s="443"/>
      <c r="C42" s="443"/>
      <c r="D42" s="443"/>
      <c r="E42" s="443"/>
    </row>
    <row r="43" spans="1:5" ht="15" thickBot="1">
      <c r="A43" s="442"/>
      <c r="B43" s="443"/>
      <c r="C43" s="443"/>
      <c r="D43" s="443"/>
      <c r="E43" s="443"/>
    </row>
    <row r="44" spans="1:5" ht="15" thickBot="1">
      <c r="A44" s="442"/>
      <c r="B44" s="443"/>
      <c r="C44" s="443"/>
      <c r="D44" s="443"/>
      <c r="E44" s="443"/>
    </row>
    <row r="45" spans="1:5" ht="15" thickBot="1">
      <c r="A45" s="442"/>
      <c r="B45" s="443"/>
      <c r="C45" s="443"/>
      <c r="D45" s="443"/>
      <c r="E45" s="443"/>
    </row>
    <row r="46" spans="1:5" ht="15" thickBot="1">
      <c r="A46" s="442"/>
      <c r="B46" s="443"/>
      <c r="C46" s="443"/>
      <c r="D46" s="443"/>
      <c r="E46" s="443"/>
    </row>
    <row r="47" spans="1:5" ht="15" thickBot="1">
      <c r="A47" s="442"/>
      <c r="B47" s="443"/>
      <c r="C47" s="443"/>
      <c r="D47" s="443"/>
      <c r="E47" s="443"/>
    </row>
    <row r="48" spans="1:5" ht="15" thickBot="1">
      <c r="A48" s="442"/>
      <c r="B48" s="443"/>
      <c r="C48" s="443"/>
      <c r="D48" s="443"/>
      <c r="E48" s="443"/>
    </row>
    <row r="49" spans="1:5" ht="15" thickBot="1">
      <c r="A49" s="442"/>
      <c r="B49" s="443"/>
      <c r="C49" s="443"/>
      <c r="D49" s="443"/>
      <c r="E49" s="443"/>
    </row>
    <row r="50" spans="1:5" ht="15" thickBot="1">
      <c r="A50" s="442"/>
      <c r="B50" s="443"/>
      <c r="C50" s="443"/>
      <c r="D50" s="443"/>
      <c r="E50" s="443"/>
    </row>
    <row r="51" spans="1:5" ht="15" thickBot="1">
      <c r="A51" s="442"/>
      <c r="B51" s="443"/>
      <c r="C51" s="443"/>
      <c r="D51" s="443"/>
      <c r="E51" s="443"/>
    </row>
    <row r="52" spans="1:5" ht="15" thickBot="1">
      <c r="A52" s="442"/>
      <c r="B52" s="443"/>
      <c r="C52" s="443"/>
      <c r="D52" s="443"/>
      <c r="E52" s="443"/>
    </row>
    <row r="53" spans="1:5" ht="15" thickBot="1">
      <c r="A53" s="442"/>
      <c r="B53" s="443"/>
      <c r="C53" s="443"/>
      <c r="D53" s="443"/>
      <c r="E53" s="443"/>
    </row>
    <row r="54" spans="1:5" ht="15" thickBot="1">
      <c r="A54" s="442"/>
      <c r="B54" s="443"/>
      <c r="C54" s="443"/>
      <c r="D54" s="443"/>
      <c r="E54" s="443"/>
    </row>
    <row r="55" spans="1:5" ht="15" thickBot="1">
      <c r="A55" s="442"/>
      <c r="B55" s="443"/>
      <c r="C55" s="443"/>
      <c r="D55" s="443"/>
      <c r="E55" s="443"/>
    </row>
    <row r="56" spans="1:5" ht="15" thickBot="1">
      <c r="A56" s="442"/>
      <c r="B56" s="443"/>
      <c r="C56" s="443"/>
      <c r="D56" s="443"/>
      <c r="E56" s="443"/>
    </row>
    <row r="57" spans="1:5" ht="15" thickBot="1">
      <c r="A57" s="442"/>
      <c r="B57" s="443"/>
      <c r="C57" s="443"/>
      <c r="D57" s="443"/>
      <c r="E57" s="443"/>
    </row>
    <row r="58" spans="1:5" ht="15" thickBot="1">
      <c r="A58" s="442"/>
      <c r="B58" s="443"/>
      <c r="C58" s="443"/>
      <c r="D58" s="443"/>
      <c r="E58" s="443"/>
    </row>
    <row r="59" spans="1:5" ht="15" thickBot="1">
      <c r="A59" s="442"/>
      <c r="B59" s="443"/>
      <c r="C59" s="443"/>
      <c r="D59" s="443"/>
      <c r="E59" s="443"/>
    </row>
    <row r="60" spans="1:5" ht="15" thickBot="1">
      <c r="A60" s="442"/>
      <c r="B60" s="443"/>
      <c r="C60" s="443"/>
      <c r="D60" s="443"/>
      <c r="E60" s="443"/>
    </row>
    <row r="61" spans="1:5" ht="15" thickBot="1">
      <c r="A61" s="442"/>
      <c r="B61" s="443"/>
      <c r="C61" s="443"/>
      <c r="D61" s="443"/>
      <c r="E61" s="443"/>
    </row>
    <row r="62" spans="1:5" ht="15" thickBot="1">
      <c r="A62" s="442"/>
      <c r="B62" s="443"/>
      <c r="C62" s="443"/>
      <c r="D62" s="443"/>
      <c r="E62" s="443"/>
    </row>
    <row r="63" spans="1:5" ht="15" thickBot="1">
      <c r="A63" s="442"/>
      <c r="B63" s="443"/>
      <c r="C63" s="443"/>
      <c r="D63" s="443"/>
      <c r="E63" s="443"/>
    </row>
    <row r="64" spans="1:5" ht="15" thickBot="1">
      <c r="A64" s="442"/>
      <c r="B64" s="443"/>
      <c r="C64" s="443"/>
      <c r="D64" s="443"/>
      <c r="E64" s="443"/>
    </row>
    <row r="65" spans="1:5" ht="15" thickBot="1">
      <c r="A65" s="442"/>
      <c r="B65" s="443"/>
      <c r="C65" s="443"/>
      <c r="D65" s="443"/>
      <c r="E65" s="443"/>
    </row>
    <row r="66" spans="1:5" ht="15" thickBot="1">
      <c r="A66" s="442"/>
      <c r="B66" s="443"/>
      <c r="C66" s="443"/>
      <c r="D66" s="443"/>
      <c r="E66" s="443"/>
    </row>
    <row r="67" spans="1:5" ht="15" thickBot="1">
      <c r="A67" s="442"/>
      <c r="B67" s="443"/>
      <c r="C67" s="443"/>
      <c r="D67" s="443"/>
      <c r="E67" s="443"/>
    </row>
    <row r="68" spans="1:5" ht="15" thickBot="1">
      <c r="A68" s="442"/>
      <c r="B68" s="443"/>
      <c r="C68" s="443"/>
      <c r="D68" s="443"/>
      <c r="E68" s="443"/>
    </row>
    <row r="69" spans="1:5" ht="15" thickBot="1">
      <c r="A69" s="442"/>
      <c r="B69" s="443"/>
      <c r="C69" s="443"/>
      <c r="D69" s="443"/>
      <c r="E69" s="443"/>
    </row>
    <row r="70" spans="1:5" ht="15" thickBot="1">
      <c r="A70" s="442"/>
      <c r="B70" s="443"/>
      <c r="C70" s="443"/>
      <c r="D70" s="443"/>
      <c r="E70" s="443"/>
    </row>
    <row r="71" spans="1:5" ht="15" thickBot="1">
      <c r="A71" s="442"/>
      <c r="B71" s="443"/>
      <c r="C71" s="443"/>
      <c r="D71" s="443"/>
      <c r="E71" s="443"/>
    </row>
    <row r="72" spans="1:5" ht="15" thickBot="1">
      <c r="A72" s="442"/>
      <c r="B72" s="443"/>
      <c r="C72" s="443"/>
      <c r="D72" s="443"/>
      <c r="E72" s="443"/>
    </row>
    <row r="73" spans="1:5" ht="15" thickBot="1">
      <c r="A73" s="442"/>
      <c r="B73" s="443"/>
      <c r="C73" s="443"/>
      <c r="D73" s="443"/>
      <c r="E73" s="443"/>
    </row>
    <row r="74" spans="1:5" ht="15" thickBot="1">
      <c r="A74" s="442"/>
      <c r="B74" s="443"/>
      <c r="C74" s="443"/>
      <c r="D74" s="444"/>
      <c r="E74" s="443"/>
    </row>
    <row r="75" spans="1:5" ht="15" thickBot="1">
      <c r="A75" s="442"/>
      <c r="B75" s="443"/>
      <c r="C75" s="443"/>
      <c r="D75" s="444"/>
      <c r="E75" s="443"/>
    </row>
    <row r="76" spans="1:5" ht="15" thickBot="1">
      <c r="A76" s="442"/>
      <c r="B76" s="443"/>
      <c r="C76" s="443"/>
      <c r="D76" s="444"/>
      <c r="E76" s="443"/>
    </row>
    <row r="77" spans="1:5" ht="15" thickBot="1">
      <c r="A77" s="442"/>
      <c r="B77" s="443"/>
      <c r="C77" s="443"/>
      <c r="D77" s="444"/>
      <c r="E77" s="443"/>
    </row>
    <row r="78" spans="1:5" ht="15" thickBot="1">
      <c r="A78" s="442"/>
      <c r="B78" s="443"/>
      <c r="C78" s="443"/>
      <c r="D78" s="444"/>
      <c r="E78" s="443"/>
    </row>
    <row r="79" spans="1:5" ht="15" thickBot="1">
      <c r="A79" s="442"/>
      <c r="B79" s="443"/>
      <c r="C79" s="443"/>
      <c r="D79" s="444"/>
      <c r="E79" s="443"/>
    </row>
    <row r="80" spans="1:5" ht="15" thickBot="1">
      <c r="A80" s="442"/>
      <c r="B80" s="443"/>
      <c r="C80" s="443"/>
      <c r="D80" s="444"/>
      <c r="E80" s="443"/>
    </row>
    <row r="81" spans="1:5" ht="15" thickBot="1">
      <c r="A81" s="442"/>
      <c r="B81" s="443"/>
      <c r="C81" s="443"/>
      <c r="D81" s="444"/>
      <c r="E81" s="443"/>
    </row>
    <row r="82" spans="1:5" ht="15" thickBot="1">
      <c r="A82" s="442"/>
      <c r="B82" s="443"/>
      <c r="C82" s="443"/>
      <c r="D82" s="444"/>
      <c r="E82" s="443"/>
    </row>
    <row r="83" spans="1:5" ht="15" thickBot="1">
      <c r="A83" s="442"/>
      <c r="B83" s="443"/>
      <c r="C83" s="443"/>
      <c r="D83" s="444"/>
      <c r="E83" s="443"/>
    </row>
    <row r="84" spans="1:5" ht="15" thickBot="1">
      <c r="A84" s="442"/>
      <c r="B84" s="443"/>
      <c r="C84" s="443"/>
      <c r="D84" s="444"/>
      <c r="E84" s="443"/>
    </row>
    <row r="85" spans="1:5" ht="15" thickBot="1">
      <c r="A85" s="442"/>
      <c r="B85" s="443"/>
      <c r="C85" s="443"/>
      <c r="D85" s="444"/>
      <c r="E85" s="443"/>
    </row>
    <row r="86" spans="1:5" ht="15" thickBot="1">
      <c r="A86" s="442"/>
      <c r="B86" s="443"/>
      <c r="C86" s="443"/>
      <c r="D86" s="444"/>
      <c r="E86" s="443"/>
    </row>
    <row r="87" spans="1:5" ht="15" thickBot="1">
      <c r="A87" s="442"/>
      <c r="B87" s="443"/>
      <c r="C87" s="443"/>
      <c r="D87" s="444"/>
      <c r="E87" s="443"/>
    </row>
    <row r="88" spans="1:5" ht="15" thickBot="1">
      <c r="A88" s="442"/>
      <c r="B88" s="443"/>
      <c r="C88" s="443"/>
      <c r="D88" s="444"/>
      <c r="E88" s="443"/>
    </row>
    <row r="89" spans="1:5" ht="15" thickBot="1">
      <c r="A89" s="442"/>
      <c r="B89" s="443"/>
      <c r="C89" s="443"/>
      <c r="D89" s="444"/>
      <c r="E89" s="443"/>
    </row>
    <row r="90" spans="1:5" ht="15" thickBot="1">
      <c r="A90" s="442"/>
      <c r="B90" s="443"/>
      <c r="C90" s="443"/>
      <c r="D90" s="444"/>
      <c r="E90" s="443"/>
    </row>
    <row r="91" spans="1:5" ht="15" thickBot="1">
      <c r="A91" s="442"/>
      <c r="B91" s="443"/>
      <c r="C91" s="443"/>
      <c r="D91" s="444"/>
      <c r="E91" s="443"/>
    </row>
    <row r="92" spans="1:5" ht="15" thickBot="1">
      <c r="A92" s="442"/>
      <c r="B92" s="443"/>
      <c r="C92" s="443"/>
      <c r="D92" s="444"/>
      <c r="E92" s="443"/>
    </row>
    <row r="93" spans="1:5" ht="15" thickBot="1">
      <c r="A93" s="442"/>
      <c r="B93" s="443"/>
      <c r="C93" s="443"/>
      <c r="D93" s="444"/>
      <c r="E93" s="443"/>
    </row>
    <row r="94" spans="1:5" ht="15" thickBot="1">
      <c r="A94" s="442"/>
      <c r="B94" s="443"/>
      <c r="C94" s="443"/>
      <c r="D94" s="444"/>
      <c r="E94" s="443"/>
    </row>
    <row r="95" spans="1:5" ht="15" thickBot="1">
      <c r="A95" s="442"/>
      <c r="B95" s="443"/>
      <c r="C95" s="443"/>
      <c r="D95" s="444"/>
      <c r="E95" s="443"/>
    </row>
    <row r="96" spans="1:5" ht="15" thickBot="1">
      <c r="A96" s="442"/>
      <c r="B96" s="443"/>
      <c r="C96" s="443"/>
      <c r="D96" s="444"/>
      <c r="E96" s="443"/>
    </row>
    <row r="97" spans="1:5" ht="15" thickBot="1">
      <c r="A97" s="442"/>
      <c r="B97" s="443"/>
      <c r="C97" s="443"/>
      <c r="D97" s="444"/>
      <c r="E97" s="443"/>
    </row>
    <row r="98" spans="1:5" ht="15" thickBot="1">
      <c r="A98" s="442"/>
      <c r="B98" s="443"/>
      <c r="C98" s="443"/>
      <c r="D98" s="444"/>
      <c r="E98" s="443"/>
    </row>
    <row r="99" spans="1:5" ht="15" thickBot="1">
      <c r="A99" s="442"/>
      <c r="B99" s="443"/>
      <c r="C99" s="443"/>
      <c r="D99" s="444"/>
      <c r="E99" s="443"/>
    </row>
    <row r="100" spans="1:5" ht="15" thickBot="1">
      <c r="A100" s="442"/>
      <c r="B100" s="443"/>
      <c r="C100" s="443"/>
      <c r="D100" s="444"/>
      <c r="E100" s="443"/>
    </row>
    <row r="101" spans="1:5" ht="15" thickBot="1">
      <c r="A101" s="442"/>
      <c r="B101" s="443"/>
      <c r="C101" s="443"/>
      <c r="D101" s="444"/>
      <c r="E101" s="443"/>
    </row>
    <row r="102" spans="1:5" ht="15" thickBot="1">
      <c r="A102" s="442"/>
      <c r="B102" s="443"/>
      <c r="C102" s="443"/>
      <c r="D102" s="444"/>
      <c r="E102" s="443"/>
    </row>
    <row r="103" spans="1:5" ht="15" thickBot="1">
      <c r="A103" s="442"/>
      <c r="B103" s="443"/>
      <c r="C103" s="443"/>
      <c r="D103" s="444"/>
      <c r="E103" s="443"/>
    </row>
    <row r="104" spans="1:5" ht="15" thickBot="1">
      <c r="A104" s="442"/>
      <c r="B104" s="443"/>
      <c r="C104" s="443"/>
      <c r="D104" s="444"/>
      <c r="E104" s="443"/>
    </row>
    <row r="105" spans="1:5" ht="15" thickBot="1">
      <c r="A105" s="442"/>
      <c r="B105" s="443"/>
      <c r="C105" s="443"/>
      <c r="D105" s="444"/>
      <c r="E105" s="443"/>
    </row>
    <row r="106" spans="1:5" ht="15" thickBot="1">
      <c r="A106" s="442"/>
      <c r="B106" s="443"/>
      <c r="C106" s="443"/>
      <c r="D106" s="444"/>
      <c r="E106" s="443"/>
    </row>
    <row r="107" spans="1:5" ht="15" thickBot="1">
      <c r="A107" s="442"/>
      <c r="B107" s="443"/>
      <c r="C107" s="443"/>
      <c r="D107" s="444"/>
      <c r="E107" s="443"/>
    </row>
    <row r="108" spans="1:5" ht="15" thickBot="1">
      <c r="A108" s="442"/>
      <c r="B108" s="443"/>
      <c r="C108" s="443"/>
      <c r="D108" s="444"/>
      <c r="E108" s="443"/>
    </row>
    <row r="109" spans="1:5" ht="15" thickBot="1">
      <c r="A109" s="442"/>
      <c r="B109" s="443"/>
      <c r="C109" s="443"/>
      <c r="D109" s="444"/>
      <c r="E109" s="443"/>
    </row>
    <row r="110" spans="1:5" ht="15" thickBot="1">
      <c r="A110" s="442"/>
      <c r="B110" s="443"/>
      <c r="C110" s="443"/>
      <c r="D110" s="444"/>
      <c r="E110" s="443"/>
    </row>
    <row r="111" spans="1:5" ht="15" thickBot="1">
      <c r="A111" s="442"/>
      <c r="B111" s="443"/>
      <c r="C111" s="443"/>
      <c r="D111" s="444"/>
      <c r="E111" s="443"/>
    </row>
    <row r="112" spans="1:5" ht="15" thickBot="1">
      <c r="A112" s="442"/>
      <c r="B112" s="443"/>
      <c r="C112" s="443"/>
      <c r="D112" s="444"/>
      <c r="E112" s="443"/>
    </row>
    <row r="113" spans="1:5" ht="15" thickBot="1">
      <c r="A113" s="442"/>
      <c r="B113" s="443"/>
      <c r="C113" s="443"/>
      <c r="D113" s="444"/>
      <c r="E113" s="443"/>
    </row>
    <row r="114" spans="1:5" ht="15" thickBot="1">
      <c r="A114" s="442"/>
      <c r="B114" s="443"/>
      <c r="C114" s="443"/>
      <c r="D114" s="444"/>
      <c r="E114" s="443"/>
    </row>
    <row r="115" spans="1:5" ht="15" thickBot="1">
      <c r="A115" s="442"/>
      <c r="B115" s="443"/>
      <c r="C115" s="443"/>
      <c r="D115" s="444"/>
      <c r="E115" s="443"/>
    </row>
    <row r="116" spans="1:5" ht="15" thickBot="1">
      <c r="A116" s="442"/>
      <c r="B116" s="443"/>
      <c r="C116" s="443"/>
      <c r="D116" s="444"/>
      <c r="E116" s="443"/>
    </row>
    <row r="117" spans="1:5" ht="15" thickBot="1">
      <c r="A117" s="442"/>
      <c r="B117" s="443"/>
      <c r="C117" s="443"/>
      <c r="D117" s="444"/>
      <c r="E117" s="443"/>
    </row>
    <row r="118" spans="1:5" ht="15" thickBot="1">
      <c r="A118" s="442"/>
      <c r="B118" s="443"/>
      <c r="C118" s="443"/>
      <c r="D118" s="444"/>
      <c r="E118" s="443"/>
    </row>
    <row r="119" spans="1:5" ht="15" thickBot="1">
      <c r="A119" s="442"/>
      <c r="B119" s="443"/>
      <c r="C119" s="443"/>
      <c r="D119" s="444"/>
      <c r="E119" s="443"/>
    </row>
    <row r="120" spans="1:5" ht="15" thickBot="1">
      <c r="A120" s="442"/>
      <c r="B120" s="443"/>
      <c r="C120" s="443"/>
      <c r="D120" s="444"/>
      <c r="E120" s="443"/>
    </row>
    <row r="121" spans="1:5" ht="15" thickBot="1">
      <c r="A121" s="442"/>
      <c r="B121" s="443"/>
      <c r="C121" s="443"/>
      <c r="D121" s="444"/>
      <c r="E121" s="443"/>
    </row>
    <row r="122" spans="1:5" ht="15" thickBot="1">
      <c r="A122" s="442"/>
      <c r="B122" s="443"/>
      <c r="C122" s="443"/>
      <c r="D122" s="444"/>
      <c r="E122" s="443"/>
    </row>
    <row r="123" spans="1:5" ht="15" thickBot="1">
      <c r="A123" s="442"/>
      <c r="B123" s="443"/>
      <c r="C123" s="443"/>
      <c r="D123" s="444"/>
      <c r="E123" s="443"/>
    </row>
    <row r="124" spans="1:5" ht="14.25">
      <c r="A124" s="442"/>
      <c r="B124" s="443"/>
      <c r="C124" s="443"/>
      <c r="D124" s="444"/>
      <c r="E124" s="4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15</vt:i4>
      </vt:variant>
      <vt:variant>
        <vt:lpstr>Nimega vahemikud</vt:lpstr>
      </vt:variant>
      <vt:variant>
        <vt:i4>1</vt:i4>
      </vt:variant>
    </vt:vector>
  </HeadingPairs>
  <TitlesOfParts>
    <vt:vector size="16" baseType="lpstr">
      <vt:lpstr>Eelarvearuanne</vt:lpstr>
      <vt:lpstr>Strateegia vorm KOV</vt:lpstr>
      <vt:lpstr>Strateegia vorm valdkonniti</vt:lpstr>
      <vt:lpstr>Strateegia vorm sõltuv üksus</vt:lpstr>
      <vt:lpstr>Strateegia vorm arvestusüksus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'Strateegia vorm sõltuv üksus'!Prindiala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kerstis</dc:creator>
  <cp:lastModifiedBy>Külli Mõttus</cp:lastModifiedBy>
  <cp:lastPrinted>2025-08-29T07:31:04Z</cp:lastPrinted>
  <dcterms:created xsi:type="dcterms:W3CDTF">2009-03-11T11:38:40Z</dcterms:created>
  <dcterms:modified xsi:type="dcterms:W3CDTF">2025-08-29T10:27:11Z</dcterms:modified>
</cp:coreProperties>
</file>