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4ba5afd9bd88311/Töölaud/1 KuLLI/2022/Eelarve 2022/"/>
    </mc:Choice>
  </mc:AlternateContent>
  <xr:revisionPtr revIDLastSave="24" documentId="8_{0DADEC31-5D65-4D1B-BCF9-19609142E5EE}" xr6:coauthVersionLast="47" xr6:coauthVersionMax="47" xr10:uidLastSave="{776F3A54-6671-4143-AC22-8937FB9F92D2}"/>
  <bookViews>
    <workbookView xWindow="-120" yWindow="-120" windowWidth="29040" windowHeight="15840" firstSheet="4" activeTab="8" xr2:uid="{00000000-000D-0000-FFFF-FFFF00000000}"/>
  </bookViews>
  <sheets>
    <sheet name="Leht1" sheetId="1" r:id="rId1"/>
    <sheet name="Leht2" sheetId="2" r:id="rId2"/>
    <sheet name="Leht3" sheetId="3" r:id="rId3"/>
    <sheet name="2017" sheetId="4" r:id="rId4"/>
    <sheet name="2018" sheetId="6" r:id="rId5"/>
    <sheet name="2019" sheetId="5" r:id="rId6"/>
    <sheet name="2020" sheetId="7" r:id="rId7"/>
    <sheet name="2021" sheetId="8" r:id="rId8"/>
    <sheet name="2022" sheetId="9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9" l="1"/>
  <c r="L15" i="8"/>
  <c r="E19" i="9"/>
  <c r="I14" i="9" l="1"/>
  <c r="L14" i="9" s="1"/>
  <c r="M14" i="9" s="1"/>
  <c r="M24" i="9"/>
  <c r="F4" i="9"/>
  <c r="F5" i="9"/>
  <c r="F6" i="9"/>
  <c r="F7" i="9"/>
  <c r="F8" i="9"/>
  <c r="F9" i="9"/>
  <c r="F10" i="9"/>
  <c r="F11" i="9"/>
  <c r="F12" i="9"/>
  <c r="F13" i="9"/>
  <c r="F14" i="9"/>
  <c r="F3" i="9"/>
  <c r="K17" i="9"/>
  <c r="J17" i="9"/>
  <c r="I17" i="9"/>
  <c r="H17" i="9"/>
  <c r="L4" i="8"/>
  <c r="K3" i="8"/>
  <c r="L3" i="8" s="1"/>
  <c r="K4" i="8"/>
  <c r="K5" i="8"/>
  <c r="L5" i="8"/>
  <c r="K6" i="8"/>
  <c r="L6" i="8" s="1"/>
  <c r="K7" i="8"/>
  <c r="L7" i="8" s="1"/>
  <c r="K8" i="8"/>
  <c r="L8" i="8" s="1"/>
  <c r="K9" i="8"/>
  <c r="L9" i="8" s="1"/>
  <c r="K10" i="8"/>
  <c r="L10" i="8" s="1"/>
  <c r="K11" i="8"/>
  <c r="L11" i="8" s="1"/>
  <c r="K12" i="8"/>
  <c r="L12" i="8" s="1"/>
  <c r="K13" i="8"/>
  <c r="L13" i="8" s="1"/>
  <c r="K14" i="8"/>
  <c r="L14" i="8" s="1"/>
  <c r="B15" i="8"/>
  <c r="C15" i="8"/>
  <c r="D15" i="8"/>
  <c r="E19" i="8"/>
  <c r="D15" i="9"/>
  <c r="C15" i="9"/>
  <c r="B15" i="9"/>
  <c r="L13" i="9"/>
  <c r="L12" i="9"/>
  <c r="M12" i="9" s="1"/>
  <c r="M11" i="9"/>
  <c r="L11" i="9"/>
  <c r="M10" i="9"/>
  <c r="L10" i="9"/>
  <c r="M9" i="9"/>
  <c r="L9" i="9"/>
  <c r="M8" i="9"/>
  <c r="L8" i="9"/>
  <c r="M7" i="9"/>
  <c r="L7" i="9"/>
  <c r="M6" i="9"/>
  <c r="L6" i="9"/>
  <c r="M5" i="9"/>
  <c r="L5" i="9"/>
  <c r="M4" i="9"/>
  <c r="L4" i="9"/>
  <c r="L3" i="9"/>
  <c r="L19" i="9" l="1"/>
  <c r="F15" i="9"/>
  <c r="H20" i="9"/>
  <c r="M13" i="9"/>
  <c r="M15" i="9" s="1"/>
  <c r="N13" i="9"/>
  <c r="N14" i="9"/>
  <c r="E15" i="9"/>
  <c r="M3" i="9"/>
  <c r="N5" i="9"/>
  <c r="N8" i="9"/>
  <c r="N11" i="9"/>
  <c r="N6" i="9"/>
  <c r="N7" i="9"/>
  <c r="N9" i="9"/>
  <c r="N10" i="9"/>
  <c r="N12" i="9"/>
  <c r="L15" i="9"/>
  <c r="M19" i="9" l="1"/>
  <c r="N4" i="9"/>
  <c r="D15" i="7" l="1"/>
  <c r="K4" i="7" l="1"/>
  <c r="L4" i="7" l="1"/>
  <c r="L3" i="7"/>
  <c r="K3" i="7"/>
  <c r="E15" i="7" l="1"/>
  <c r="C17" i="7"/>
  <c r="B17" i="7"/>
  <c r="C15" i="7"/>
  <c r="E17" i="7" l="1"/>
  <c r="O17" i="7"/>
  <c r="D17" i="7"/>
  <c r="K5" i="7" l="1"/>
  <c r="L5" i="7" s="1"/>
  <c r="K6" i="7"/>
  <c r="L6" i="7" s="1"/>
  <c r="K7" i="7"/>
  <c r="L7" i="7" s="1"/>
  <c r="K8" i="7"/>
  <c r="L8" i="7" s="1"/>
  <c r="K9" i="7"/>
  <c r="K10" i="7"/>
  <c r="L10" i="7" s="1"/>
  <c r="K11" i="7"/>
  <c r="L11" i="7" s="1"/>
  <c r="K12" i="7"/>
  <c r="L12" i="7" s="1"/>
  <c r="K13" i="7"/>
  <c r="L13" i="7" s="1"/>
  <c r="K14" i="7"/>
  <c r="L14" i="7" s="1"/>
  <c r="I14" i="5"/>
  <c r="J14" i="5" s="1"/>
  <c r="K19" i="7" l="1"/>
  <c r="K20" i="7" s="1"/>
  <c r="L9" i="7"/>
  <c r="K15" i="7"/>
  <c r="B15" i="7"/>
  <c r="P17" i="7" l="1"/>
  <c r="K18" i="7"/>
  <c r="I6" i="5"/>
  <c r="L15" i="7" l="1"/>
  <c r="C19" i="5"/>
  <c r="J6" i="5" l="1"/>
  <c r="C13" i="5" l="1"/>
  <c r="C12" i="5"/>
  <c r="I3" i="5" l="1"/>
  <c r="B15" i="6" l="1"/>
  <c r="H14" i="6"/>
  <c r="I14" i="6" s="1"/>
  <c r="H13" i="6"/>
  <c r="I13" i="6" s="1"/>
  <c r="H12" i="6"/>
  <c r="I12" i="6" s="1"/>
  <c r="H11" i="6"/>
  <c r="I11" i="6"/>
  <c r="H10" i="6"/>
  <c r="I10" i="6"/>
  <c r="H9" i="6"/>
  <c r="I9" i="6" s="1"/>
  <c r="H8" i="6"/>
  <c r="I8" i="6" s="1"/>
  <c r="H7" i="6"/>
  <c r="I7" i="6" s="1"/>
  <c r="H6" i="6"/>
  <c r="I6" i="6" s="1"/>
  <c r="H5" i="6"/>
  <c r="I5" i="6" s="1"/>
  <c r="H4" i="6"/>
  <c r="I4" i="6"/>
  <c r="H3" i="6"/>
  <c r="I4" i="5"/>
  <c r="I15" i="5" s="1"/>
  <c r="I5" i="5"/>
  <c r="J5" i="5" s="1"/>
  <c r="I7" i="5"/>
  <c r="J7" i="5" s="1"/>
  <c r="I8" i="5"/>
  <c r="J8" i="5" s="1"/>
  <c r="I9" i="5"/>
  <c r="J9" i="5" s="1"/>
  <c r="I10" i="5"/>
  <c r="J10" i="5" s="1"/>
  <c r="I11" i="5"/>
  <c r="J11" i="5" s="1"/>
  <c r="I12" i="5"/>
  <c r="J12" i="5" s="1"/>
  <c r="I13" i="5"/>
  <c r="J13" i="5" s="1"/>
  <c r="J3" i="5"/>
  <c r="B15" i="5"/>
  <c r="O11" i="4"/>
  <c r="O10" i="4"/>
  <c r="O12" i="4"/>
  <c r="O13" i="4"/>
  <c r="O14" i="4"/>
  <c r="N16" i="4"/>
  <c r="M14" i="4"/>
  <c r="M16" i="4"/>
  <c r="T13" i="4"/>
  <c r="T6" i="4"/>
  <c r="U6" i="4" s="1"/>
  <c r="T5" i="4"/>
  <c r="U5" i="4" s="1"/>
  <c r="T4" i="4"/>
  <c r="U4" i="4" s="1"/>
  <c r="V4" i="4" s="1"/>
  <c r="K16" i="4"/>
  <c r="B4" i="4"/>
  <c r="C4" i="4"/>
  <c r="D4" i="4"/>
  <c r="E4" i="4"/>
  <c r="F4" i="4"/>
  <c r="G4" i="4"/>
  <c r="H4" i="4"/>
  <c r="B5" i="4"/>
  <c r="C5" i="4"/>
  <c r="D5" i="4"/>
  <c r="E5" i="4"/>
  <c r="F5" i="4"/>
  <c r="G5" i="4"/>
  <c r="H5" i="4"/>
  <c r="B6" i="4"/>
  <c r="C6" i="4"/>
  <c r="D6" i="4"/>
  <c r="E6" i="4"/>
  <c r="F6" i="4"/>
  <c r="G6" i="4"/>
  <c r="H6" i="4"/>
  <c r="B7" i="4"/>
  <c r="C7" i="4"/>
  <c r="D7" i="4"/>
  <c r="E7" i="4"/>
  <c r="F7" i="4"/>
  <c r="G7" i="4"/>
  <c r="H7" i="4"/>
  <c r="T7" i="4"/>
  <c r="U7" i="4" s="1"/>
  <c r="B8" i="4"/>
  <c r="C8" i="4"/>
  <c r="D8" i="4"/>
  <c r="E8" i="4"/>
  <c r="F8" i="4"/>
  <c r="G8" i="4"/>
  <c r="H8" i="4"/>
  <c r="T8" i="4"/>
  <c r="U8" i="4" s="1"/>
  <c r="B9" i="4"/>
  <c r="C9" i="4"/>
  <c r="D9" i="4"/>
  <c r="E9" i="4"/>
  <c r="F9" i="4"/>
  <c r="G9" i="4"/>
  <c r="H9" i="4"/>
  <c r="T9" i="4"/>
  <c r="U9" i="4" s="1"/>
  <c r="B10" i="4"/>
  <c r="C10" i="4"/>
  <c r="D10" i="4"/>
  <c r="E10" i="4"/>
  <c r="F10" i="4"/>
  <c r="G10" i="4"/>
  <c r="H10" i="4"/>
  <c r="T10" i="4"/>
  <c r="B11" i="4"/>
  <c r="C11" i="4"/>
  <c r="D11" i="4"/>
  <c r="E11" i="4"/>
  <c r="F11" i="4"/>
  <c r="G11" i="4"/>
  <c r="H11" i="4"/>
  <c r="T11" i="4"/>
  <c r="B12" i="4"/>
  <c r="C12" i="4"/>
  <c r="D12" i="4"/>
  <c r="E12" i="4"/>
  <c r="F12" i="4"/>
  <c r="G12" i="4"/>
  <c r="H12" i="4"/>
  <c r="T12" i="4"/>
  <c r="U12" i="4" s="1"/>
  <c r="B13" i="4"/>
  <c r="C13" i="4"/>
  <c r="D13" i="4"/>
  <c r="E13" i="4"/>
  <c r="F13" i="4"/>
  <c r="G13" i="4"/>
  <c r="H13" i="4"/>
  <c r="B14" i="4"/>
  <c r="C14" i="4"/>
  <c r="D14" i="4"/>
  <c r="E14" i="4"/>
  <c r="F14" i="4"/>
  <c r="G14" i="4"/>
  <c r="H14" i="4"/>
  <c r="T14" i="4"/>
  <c r="B15" i="4"/>
  <c r="C15" i="4"/>
  <c r="D15" i="4"/>
  <c r="E15" i="4"/>
  <c r="F15" i="4"/>
  <c r="G15" i="4"/>
  <c r="H15" i="4"/>
  <c r="T15" i="4"/>
  <c r="U15" i="4" s="1"/>
  <c r="I16" i="4"/>
  <c r="J16" i="4"/>
  <c r="I4" i="3"/>
  <c r="P4" i="3"/>
  <c r="Q4" i="3"/>
  <c r="I5" i="3"/>
  <c r="K5" i="3"/>
  <c r="P5" i="3"/>
  <c r="I6" i="3"/>
  <c r="K6" i="3"/>
  <c r="P6" i="3"/>
  <c r="I7" i="3"/>
  <c r="K7" i="3"/>
  <c r="P7" i="3"/>
  <c r="I8" i="3"/>
  <c r="K8" i="3"/>
  <c r="P8" i="3"/>
  <c r="Q8" i="3" s="1"/>
  <c r="I9" i="3"/>
  <c r="K9" i="3"/>
  <c r="P9" i="3"/>
  <c r="I10" i="3"/>
  <c r="K10" i="3"/>
  <c r="P10" i="3"/>
  <c r="I11" i="3"/>
  <c r="K11" i="3"/>
  <c r="Q11" i="3" s="1"/>
  <c r="P11" i="3"/>
  <c r="I12" i="3"/>
  <c r="K12" i="3"/>
  <c r="P12" i="3"/>
  <c r="I13" i="3"/>
  <c r="K13" i="3"/>
  <c r="P13" i="3"/>
  <c r="I14" i="3"/>
  <c r="K14" i="3"/>
  <c r="P14" i="3"/>
  <c r="I15" i="3"/>
  <c r="K15" i="3"/>
  <c r="Q15" i="3" s="1"/>
  <c r="P15" i="3"/>
  <c r="B16" i="3"/>
  <c r="B17" i="3" s="1"/>
  <c r="C16" i="3"/>
  <c r="C17" i="3" s="1"/>
  <c r="D16" i="3"/>
  <c r="D17" i="3" s="1"/>
  <c r="E16" i="3"/>
  <c r="E17" i="3" s="1"/>
  <c r="F16" i="3"/>
  <c r="F17" i="3" s="1"/>
  <c r="G16" i="3"/>
  <c r="G17" i="3" s="1"/>
  <c r="H16" i="3"/>
  <c r="H17" i="3" s="1"/>
  <c r="J16" i="3"/>
  <c r="H4" i="1"/>
  <c r="K4" i="1"/>
  <c r="M4" i="1" s="1"/>
  <c r="H5" i="1"/>
  <c r="M5" i="1"/>
  <c r="I5" i="1" s="1"/>
  <c r="H6" i="1"/>
  <c r="M6" i="1"/>
  <c r="I6" i="1" s="1"/>
  <c r="H7" i="1"/>
  <c r="M7" i="1"/>
  <c r="I7" i="1" s="1"/>
  <c r="H8" i="1"/>
  <c r="M8" i="1"/>
  <c r="I8" i="1" s="1"/>
  <c r="H9" i="1"/>
  <c r="M9" i="1"/>
  <c r="I9" i="1" s="1"/>
  <c r="H10" i="1"/>
  <c r="M10" i="1"/>
  <c r="I10" i="1" s="1"/>
  <c r="H11" i="1"/>
  <c r="M11" i="1"/>
  <c r="I11" i="1" s="1"/>
  <c r="H12" i="1"/>
  <c r="M12" i="1"/>
  <c r="I12" i="1" s="1"/>
  <c r="H13" i="1"/>
  <c r="M13" i="1"/>
  <c r="I13" i="1" s="1"/>
  <c r="H14" i="1"/>
  <c r="M14" i="1"/>
  <c r="I14" i="1" s="1"/>
  <c r="H15" i="1"/>
  <c r="M15" i="1"/>
  <c r="I15" i="1" s="1"/>
  <c r="B16" i="1"/>
  <c r="C16" i="1"/>
  <c r="D16" i="1"/>
  <c r="E16" i="1"/>
  <c r="F16" i="1"/>
  <c r="G16" i="1"/>
  <c r="L16" i="4"/>
  <c r="C15" i="5"/>
  <c r="R4" i="3"/>
  <c r="U10" i="4"/>
  <c r="I4" i="1" l="1"/>
  <c r="N14" i="1"/>
  <c r="O10" i="1"/>
  <c r="Q13" i="3"/>
  <c r="Q6" i="3"/>
  <c r="O16" i="4"/>
  <c r="H16" i="4"/>
  <c r="O9" i="1"/>
  <c r="N11" i="1"/>
  <c r="Q14" i="3"/>
  <c r="Q10" i="3"/>
  <c r="Q7" i="3"/>
  <c r="F16" i="4"/>
  <c r="E16" i="4"/>
  <c r="H16" i="1"/>
  <c r="H17" i="1" s="1"/>
  <c r="I16" i="3"/>
  <c r="I17" i="3" s="1"/>
  <c r="U11" i="4"/>
  <c r="G16" i="4"/>
  <c r="V5" i="4"/>
  <c r="V6" i="4" s="1"/>
  <c r="V7" i="4" s="1"/>
  <c r="V8" i="4" s="1"/>
  <c r="V9" i="4" s="1"/>
  <c r="V10" i="4" s="1"/>
  <c r="K16" i="3"/>
  <c r="N15" i="1"/>
  <c r="N10" i="1"/>
  <c r="Q12" i="3"/>
  <c r="Q16" i="3" s="1"/>
  <c r="Q9" i="3"/>
  <c r="Q5" i="3"/>
  <c r="R5" i="3" s="1"/>
  <c r="R6" i="3" s="1"/>
  <c r="R7" i="3" s="1"/>
  <c r="R8" i="3" s="1"/>
  <c r="R9" i="3" s="1"/>
  <c r="R10" i="3" s="1"/>
  <c r="R11" i="3" s="1"/>
  <c r="B16" i="4"/>
  <c r="D16" i="4"/>
  <c r="C16" i="4"/>
  <c r="T16" i="4"/>
  <c r="U13" i="4"/>
  <c r="U14" i="4"/>
  <c r="U16" i="4" s="1"/>
  <c r="P16" i="3"/>
  <c r="O11" i="1"/>
  <c r="N8" i="1"/>
  <c r="N7" i="1"/>
  <c r="N12" i="1"/>
  <c r="N5" i="1"/>
  <c r="N4" i="1"/>
  <c r="N13" i="1"/>
  <c r="N6" i="1"/>
  <c r="N9" i="1"/>
  <c r="O8" i="1"/>
  <c r="J4" i="5"/>
  <c r="J15" i="5" s="1"/>
  <c r="H15" i="6"/>
  <c r="I15" i="6" s="1"/>
  <c r="I3" i="6"/>
  <c r="R12" i="3" l="1"/>
  <c r="R13" i="3" s="1"/>
  <c r="R14" i="3" s="1"/>
  <c r="R15" i="3" s="1"/>
  <c r="V11" i="4"/>
  <c r="V12" i="4" s="1"/>
  <c r="V13" i="4" s="1"/>
  <c r="V14" i="4" s="1"/>
  <c r="V15" i="4" s="1"/>
</calcChain>
</file>

<file path=xl/sharedStrings.xml><?xml version="1.0" encoding="utf-8"?>
<sst xmlns="http://schemas.openxmlformats.org/spreadsheetml/2006/main" count="173" uniqueCount="63">
  <si>
    <t>Tulumaksu laekumine aastatel 2004-2010</t>
  </si>
  <si>
    <t>tegelik laekumine 2010</t>
  </si>
  <si>
    <t>11 kp 60%</t>
  </si>
  <si>
    <t>18 kp 25%</t>
  </si>
  <si>
    <t>30 kp</t>
  </si>
  <si>
    <t>Kokku</t>
  </si>
  <si>
    <t>VILJANDI MAAKOND</t>
  </si>
  <si>
    <t>Mõisaküla L</t>
  </si>
  <si>
    <t>Viljandi L</t>
  </si>
  <si>
    <t>Võhma L</t>
  </si>
  <si>
    <t>Abja</t>
  </si>
  <si>
    <t>Halliste</t>
  </si>
  <si>
    <t>Karksi</t>
  </si>
  <si>
    <t>Kolga-Jaani</t>
  </si>
  <si>
    <t>Kõo</t>
  </si>
  <si>
    <t>Kõpu</t>
  </si>
  <si>
    <t>Paistu</t>
  </si>
  <si>
    <t>Pärsti</t>
  </si>
  <si>
    <t>Saarepeedi</t>
  </si>
  <si>
    <t>Suure-Jaani</t>
  </si>
  <si>
    <t>Tarvastu</t>
  </si>
  <si>
    <t>Viiratsi</t>
  </si>
  <si>
    <t>KOKKU</t>
  </si>
  <si>
    <t>J</t>
  </si>
  <si>
    <t>V</t>
  </si>
  <si>
    <t>J-V</t>
  </si>
  <si>
    <t>vahe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</si>
  <si>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</si>
  <si>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</si>
  <si>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</si>
  <si>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</si>
  <si>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</si>
  <si>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</si>
  <si>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</si>
  <si>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</si>
  <si>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</si>
  <si>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</si>
  <si>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</si>
  <si>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Aasta algusest</t>
  </si>
  <si>
    <t>summeeritult</t>
  </si>
  <si>
    <t>(+/-)</t>
  </si>
  <si>
    <t>Tulumaksu laekumine aastatel 2004-2012</t>
  </si>
  <si>
    <t>tegelik laekumine 2012</t>
  </si>
  <si>
    <t>Tulumaksu laekumine aastatel 2004-2013</t>
  </si>
  <si>
    <t>lõpp</t>
  </si>
  <si>
    <t>tegelik laekumine 2017</t>
  </si>
  <si>
    <t>lõppmakse</t>
  </si>
  <si>
    <t xml:space="preserve">korrigeerimine </t>
  </si>
  <si>
    <t>2018 eelarve</t>
  </si>
  <si>
    <t>2019 eelarve</t>
  </si>
  <si>
    <t>2019 tegelik</t>
  </si>
  <si>
    <t>2018 tegelik</t>
  </si>
  <si>
    <t xml:space="preserve">korrig </t>
  </si>
  <si>
    <t>2020 tegelik</t>
  </si>
  <si>
    <t>2019 eelarve tegelik</t>
  </si>
  <si>
    <t>2018 eelarve tegelik</t>
  </si>
  <si>
    <t>2020 eelarve tegelik</t>
  </si>
  <si>
    <t>2021 tegelik</t>
  </si>
  <si>
    <t>üle või alalaekumine</t>
  </si>
  <si>
    <t>2022 eelarve</t>
  </si>
  <si>
    <t>2021 eelarve koos lisaeelarvega</t>
  </si>
  <si>
    <t>Kassapõhine laekumine 10 kuud 2021 a</t>
  </si>
  <si>
    <t>2021 eelarve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</si>
</sst>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General_)"/>
    <numFmt numFmtId="167" formatCode="0.0%"/>
  </numFmts>
  <fonts count="1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9"/>
      <name val="Arial"/>
      <family val="2"/>
      <charset val="186"/>
    </font>
    <font>
      <sz val="10"/>
      <name val="Calibri"/>
      <family val="2"/>
      <charset val="186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9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Alignment="0"/>
    <xf numFmtId="0" fontId="6" fillId="0" borderId="0"/>
    <xf numFmtId="0" fontId="6" fillId="0" borderId="0"/>
    <xf numFmtId="0" fontId="6" fillId="0" borderId="0" applyAlignment="0"/>
    <xf numFmtId="0" fontId="6" fillId="0" borderId="0" applyAlignment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/>
    <xf numFmtId="0" fontId="0" fillId="0" borderId="1" xfId="0" applyBorder="1"/>
    <xf numFmtId="0" fontId="4" fillId="0" borderId="1" xfId="0" applyFont="1" applyBorder="1"/>
    <xf numFmtId="0" fontId="0" fillId="0" borderId="0" xfId="0" applyAlignment="1">
      <alignment horizontal="left"/>
    </xf>
    <xf numFmtId="0" fontId="0" fillId="0" borderId="1" xfId="0" applyFill="1" applyBorder="1"/>
    <xf numFmtId="0" fontId="0" fillId="0" borderId="0" xfId="0" applyFill="1"/>
    <xf numFmtId="0" fontId="4" fillId="0" borderId="1" xfId="0" applyFont="1" applyFill="1" applyBorder="1"/>
    <xf numFmtId="0" fontId="4" fillId="0" borderId="0" xfId="0" applyFont="1" applyBorder="1"/>
    <xf numFmtId="14" fontId="0" fillId="0" borderId="0" xfId="0" applyNumberFormat="1" applyFill="1"/>
    <xf numFmtId="1" fontId="0" fillId="0" borderId="0" xfId="0" applyNumberFormat="1"/>
    <xf numFmtId="0" fontId="4" fillId="0" borderId="0" xfId="0" applyFont="1"/>
    <xf numFmtId="2" fontId="4" fillId="0" borderId="0" xfId="0" applyNumberFormat="1" applyFont="1" applyBorder="1"/>
    <xf numFmtId="1" fontId="4" fillId="0" borderId="1" xfId="0" applyNumberFormat="1" applyFont="1" applyBorder="1"/>
    <xf numFmtId="1" fontId="0" fillId="0" borderId="1" xfId="0" applyNumberFormat="1" applyBorder="1" applyAlignment="1">
      <alignment horizontal="left"/>
    </xf>
    <xf numFmtId="0" fontId="4" fillId="0" borderId="0" xfId="0" applyFont="1" applyFill="1"/>
    <xf numFmtId="1" fontId="0" fillId="0" borderId="1" xfId="0" applyNumberFormat="1" applyBorder="1"/>
    <xf numFmtId="1" fontId="4" fillId="0" borderId="1" xfId="0" applyNumberFormat="1" applyFont="1" applyFill="1" applyBorder="1"/>
    <xf numFmtId="1" fontId="0" fillId="0" borderId="1" xfId="0" applyNumberFormat="1" applyFill="1" applyBorder="1"/>
    <xf numFmtId="1" fontId="6" fillId="0" borderId="1" xfId="0" applyNumberFormat="1" applyFont="1" applyFill="1" applyBorder="1"/>
    <xf numFmtId="165" fontId="0" fillId="0" borderId="0" xfId="0" applyNumberFormat="1"/>
    <xf numFmtId="165" fontId="4" fillId="0" borderId="0" xfId="0" applyNumberFormat="1" applyFont="1"/>
    <xf numFmtId="0" fontId="6" fillId="0" borderId="1" xfId="0" applyFont="1" applyBorder="1"/>
    <xf numFmtId="1" fontId="0" fillId="0" borderId="1" xfId="0" applyNumberFormat="1" applyBorder="1" applyAlignment="1">
      <alignment horizontal="right"/>
    </xf>
    <xf numFmtId="2" fontId="0" fillId="0" borderId="0" xfId="0" applyNumberFormat="1"/>
    <xf numFmtId="166" fontId="4" fillId="0" borderId="1" xfId="0" applyNumberFormat="1" applyFont="1" applyFill="1" applyBorder="1" applyAlignment="1" applyProtection="1">
      <alignment horizontal="left"/>
    </xf>
    <xf numFmtId="1" fontId="7" fillId="0" borderId="1" xfId="0" applyNumberFormat="1" applyFont="1" applyBorder="1"/>
    <xf numFmtId="0" fontId="6" fillId="2" borderId="1" xfId="0" applyFont="1" applyFill="1" applyBorder="1"/>
    <xf numFmtId="10" fontId="0" fillId="0" borderId="1" xfId="1" applyNumberFormat="1" applyFont="1" applyBorder="1"/>
    <xf numFmtId="0" fontId="0" fillId="2" borderId="1" xfId="0" applyFill="1" applyBorder="1"/>
    <xf numFmtId="10" fontId="0" fillId="2" borderId="1" xfId="1" applyNumberFormat="1" applyFont="1" applyFill="1" applyBorder="1"/>
    <xf numFmtId="10" fontId="0" fillId="0" borderId="2" xfId="1" applyNumberFormat="1" applyFont="1" applyFill="1" applyBorder="1"/>
    <xf numFmtId="1" fontId="6" fillId="0" borderId="0" xfId="0" applyNumberFormat="1" applyFont="1"/>
    <xf numFmtId="1" fontId="2" fillId="0" borderId="1" xfId="0" applyNumberFormat="1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0" xfId="0" applyNumberFormat="1" applyAlignment="1">
      <alignment horizontal="left"/>
    </xf>
    <xf numFmtId="10" fontId="0" fillId="0" borderId="0" xfId="1" applyNumberFormat="1" applyFont="1" applyFill="1" applyBorder="1"/>
    <xf numFmtId="14" fontId="6" fillId="0" borderId="0" xfId="0" applyNumberFormat="1" applyFont="1" applyFill="1"/>
    <xf numFmtId="1" fontId="4" fillId="0" borderId="0" xfId="0" applyNumberFormat="1" applyFont="1"/>
    <xf numFmtId="0" fontId="6" fillId="0" borderId="0" xfId="0" applyFont="1"/>
    <xf numFmtId="0" fontId="4" fillId="0" borderId="0" xfId="0" applyFont="1" applyFill="1" applyBorder="1"/>
    <xf numFmtId="1" fontId="0" fillId="0" borderId="0" xfId="0" applyNumberFormat="1" applyFill="1"/>
    <xf numFmtId="0" fontId="4" fillId="0" borderId="3" xfId="0" applyFont="1" applyFill="1" applyBorder="1"/>
    <xf numFmtId="1" fontId="0" fillId="0" borderId="0" xfId="0" applyNumberFormat="1" applyBorder="1"/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1" fontId="0" fillId="0" borderId="4" xfId="0" applyNumberFormat="1" applyBorder="1"/>
    <xf numFmtId="0" fontId="0" fillId="0" borderId="5" xfId="0" applyBorder="1"/>
    <xf numFmtId="0" fontId="6" fillId="0" borderId="1" xfId="0" applyFont="1" applyBorder="1" applyAlignment="1">
      <alignment horizontal="right" vertical="center" wrapText="1"/>
    </xf>
    <xf numFmtId="0" fontId="3" fillId="0" borderId="0" xfId="0" applyFont="1"/>
    <xf numFmtId="164" fontId="6" fillId="0" borderId="0" xfId="0" applyNumberFormat="1" applyFont="1"/>
    <xf numFmtId="1" fontId="8" fillId="0" borderId="1" xfId="0" applyNumberFormat="1" applyFont="1" applyBorder="1"/>
    <xf numFmtId="0" fontId="9" fillId="0" borderId="0" xfId="0" applyFont="1"/>
    <xf numFmtId="9" fontId="0" fillId="0" borderId="1" xfId="0" applyNumberFormat="1" applyBorder="1"/>
    <xf numFmtId="0" fontId="8" fillId="0" borderId="0" xfId="0" applyFont="1"/>
    <xf numFmtId="1" fontId="8" fillId="0" borderId="0" xfId="0" applyNumberFormat="1" applyFont="1"/>
    <xf numFmtId="2" fontId="8" fillId="0" borderId="0" xfId="0" applyNumberFormat="1" applyFont="1"/>
    <xf numFmtId="0" fontId="0" fillId="0" borderId="1" xfId="0" applyBorder="1" applyAlignment="1">
      <alignment textRotation="90"/>
    </xf>
    <xf numFmtId="9" fontId="0" fillId="0" borderId="1" xfId="0" applyNumberFormat="1" applyBorder="1" applyAlignment="1">
      <alignment textRotation="90"/>
    </xf>
    <xf numFmtId="1" fontId="3" fillId="0" borderId="1" xfId="0" applyNumberFormat="1" applyFont="1" applyBorder="1"/>
    <xf numFmtId="1" fontId="3" fillId="0" borderId="6" xfId="0" applyNumberFormat="1" applyFont="1" applyBorder="1"/>
    <xf numFmtId="0" fontId="10" fillId="0" borderId="1" xfId="0" applyFont="1" applyBorder="1" applyAlignment="1">
      <alignment textRotation="90"/>
    </xf>
    <xf numFmtId="0" fontId="0" fillId="0" borderId="0" xfId="0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0" fillId="0" borderId="0" xfId="0" applyAlignment="1"/>
    <xf numFmtId="0" fontId="12" fillId="0" borderId="0" xfId="0" applyFont="1" applyFill="1" applyBorder="1" applyAlignment="1">
      <alignment textRotation="90" wrapText="1"/>
    </xf>
    <xf numFmtId="0" fontId="12" fillId="0" borderId="0" xfId="0" applyFont="1" applyFill="1" applyBorder="1"/>
    <xf numFmtId="2" fontId="0" fillId="0" borderId="1" xfId="0" applyNumberFormat="1" applyBorder="1"/>
    <xf numFmtId="0" fontId="0" fillId="0" borderId="0" xfId="0" applyFill="1" applyBorder="1"/>
    <xf numFmtId="3" fontId="6" fillId="0" borderId="0" xfId="2" applyNumberFormat="1" applyFill="1" applyBorder="1"/>
    <xf numFmtId="3" fontId="0" fillId="0" borderId="0" xfId="0" applyNumberFormat="1" applyFill="1" applyBorder="1"/>
    <xf numFmtId="3" fontId="13" fillId="0" borderId="0" xfId="0" applyNumberFormat="1" applyFont="1" applyFill="1" applyBorder="1"/>
    <xf numFmtId="2" fontId="0" fillId="0" borderId="1" xfId="0" applyNumberFormat="1" applyFill="1" applyBorder="1"/>
    <xf numFmtId="1" fontId="0" fillId="0" borderId="0" xfId="0" applyNumberFormat="1" applyFill="1" applyBorder="1"/>
    <xf numFmtId="0" fontId="0" fillId="0" borderId="0" xfId="0" applyAlignment="1">
      <alignment wrapText="1"/>
    </xf>
    <xf numFmtId="14" fontId="0" fillId="0" borderId="0" xfId="0" applyNumberFormat="1"/>
    <xf numFmtId="1" fontId="0" fillId="3" borderId="0" xfId="0" applyNumberFormat="1" applyFill="1"/>
    <xf numFmtId="1" fontId="12" fillId="4" borderId="1" xfId="0" applyNumberFormat="1" applyFont="1" applyFill="1" applyBorder="1"/>
    <xf numFmtId="167" fontId="0" fillId="0" borderId="0" xfId="1" applyNumberFormat="1" applyFont="1" applyFill="1" applyBorder="1"/>
  </cellXfs>
  <cellStyles count="18">
    <cellStyle name="Normaallaad" xfId="0" builtinId="0"/>
    <cellStyle name="Normaallaad 2" xfId="15" xr:uid="{FC92FC3B-14D5-45F6-8E63-6CAEFF4D7B3A}"/>
    <cellStyle name="Normaallaad 3" xfId="16" xr:uid="{1B91DEFB-6BA0-446C-BF6F-C745E8DD0B28}"/>
    <cellStyle name="Normaallaad 4" xfId="2" xr:uid="{0680505C-45BD-40E5-A333-329659D50440}"/>
    <cellStyle name="Normal 2" xfId="3" xr:uid="{8C751619-814C-4D80-A996-23016918A1DF}"/>
    <cellStyle name="Normal 2 2" xfId="4" xr:uid="{93F47AD6-60F0-43A2-BBA7-D2D88E711F45}"/>
    <cellStyle name="Normal 2 2 2" xfId="5" xr:uid="{497CBA19-65B9-4399-9655-1C2948BA84FF}"/>
    <cellStyle name="Normal 3" xfId="6" xr:uid="{C2901C15-6DED-4AED-8635-E722B37B2B34}"/>
    <cellStyle name="Normal 3 2" xfId="7" xr:uid="{8B527D77-7D70-4ACA-B748-83C676438BB0}"/>
    <cellStyle name="Normal 3 3" xfId="10" xr:uid="{F7DD7263-2E2B-49D0-BDB2-532296884B6B}"/>
    <cellStyle name="Normal 4" xfId="9" xr:uid="{859AED10-9772-498E-BDDC-BC535A013D99}"/>
    <cellStyle name="Normal 5" xfId="12" xr:uid="{BC7760E7-CF3B-4D81-9827-B201F4C3BEE6}"/>
    <cellStyle name="Normal 6" xfId="8" xr:uid="{0BAC03B6-C788-40A9-8CEE-94C7ABAF75BD}"/>
    <cellStyle name="Normal_REA invest 2005-2006 maakonniti 160905" xfId="14" xr:uid="{DB03A954-E462-4D66-8038-008BA73921D3}"/>
    <cellStyle name="Percent 2" xfId="11" xr:uid="{DE5A82ED-F831-42AA-B378-A17445909C3D}"/>
    <cellStyle name="Protsent" xfId="1" builtinId="5"/>
    <cellStyle name="Protsent 2" xfId="17" xr:uid="{F013DBF4-BD89-4378-9AE9-9358C2655F71}"/>
    <cellStyle name="Protsent 3" xfId="13" xr:uid="{C8638A69-C5D0-4869-B03D-FC55B63E12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5756207674944"/>
          <c:y val="8.1250000000000003E-2"/>
          <c:w val="0.63431151241534989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Leht1!$B$3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Leht1!$A$4:$A$15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Leht1!$B$4:$B$15</c:f>
              <c:numCache>
                <c:formatCode>General</c:formatCode>
                <c:ptCount val="12"/>
                <c:pt idx="0">
                  <c:v>625446</c:v>
                </c:pt>
                <c:pt idx="1">
                  <c:v>480613</c:v>
                </c:pt>
                <c:pt idx="2">
                  <c:v>452563</c:v>
                </c:pt>
                <c:pt idx="3">
                  <c:v>474801</c:v>
                </c:pt>
                <c:pt idx="4">
                  <c:v>542707</c:v>
                </c:pt>
                <c:pt idx="5">
                  <c:v>548957</c:v>
                </c:pt>
                <c:pt idx="6">
                  <c:v>682075</c:v>
                </c:pt>
                <c:pt idx="7">
                  <c:v>509280</c:v>
                </c:pt>
                <c:pt idx="8">
                  <c:v>530157</c:v>
                </c:pt>
                <c:pt idx="9">
                  <c:v>554798</c:v>
                </c:pt>
                <c:pt idx="10">
                  <c:v>744427</c:v>
                </c:pt>
                <c:pt idx="11">
                  <c:v>720177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8C-453B-B90F-CE5086BEF3DB}"/>
            </c:ext>
          </c:extLst>
        </c:ser>
        <c:ser>
          <c:idx val="1"/>
          <c:order val="1"/>
          <c:tx>
            <c:strRef>
              <c:f>Leht1!$C$3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Leht1!$A$4:$A$15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Leht1!$C$4:$C$15</c:f>
              <c:numCache>
                <c:formatCode>General</c:formatCode>
                <c:ptCount val="12"/>
                <c:pt idx="0">
                  <c:v>633910</c:v>
                </c:pt>
                <c:pt idx="1">
                  <c:v>523140</c:v>
                </c:pt>
                <c:pt idx="2">
                  <c:v>529115</c:v>
                </c:pt>
                <c:pt idx="3">
                  <c:v>624025</c:v>
                </c:pt>
                <c:pt idx="4">
                  <c:v>642593</c:v>
                </c:pt>
                <c:pt idx="5">
                  <c:v>624694</c:v>
                </c:pt>
                <c:pt idx="6">
                  <c:v>747792</c:v>
                </c:pt>
                <c:pt idx="7">
                  <c:v>590655</c:v>
                </c:pt>
                <c:pt idx="8">
                  <c:v>697536</c:v>
                </c:pt>
                <c:pt idx="9">
                  <c:v>664438</c:v>
                </c:pt>
                <c:pt idx="10">
                  <c:v>638677</c:v>
                </c:pt>
                <c:pt idx="11">
                  <c:v>664982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8C-453B-B90F-CE5086BEF3DB}"/>
            </c:ext>
          </c:extLst>
        </c:ser>
        <c:ser>
          <c:idx val="2"/>
          <c:order val="2"/>
          <c:tx>
            <c:strRef>
              <c:f>Leht1!$D$3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Leht1!$A$4:$A$15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Leht1!$D$4:$D$15</c:f>
              <c:numCache>
                <c:formatCode>General</c:formatCode>
                <c:ptCount val="12"/>
                <c:pt idx="0">
                  <c:v>813503</c:v>
                </c:pt>
                <c:pt idx="1">
                  <c:v>741722</c:v>
                </c:pt>
                <c:pt idx="2">
                  <c:v>796735</c:v>
                </c:pt>
                <c:pt idx="3">
                  <c:v>641384</c:v>
                </c:pt>
                <c:pt idx="4">
                  <c:v>762946</c:v>
                </c:pt>
                <c:pt idx="5">
                  <c:v>790659</c:v>
                </c:pt>
                <c:pt idx="6">
                  <c:v>918274</c:v>
                </c:pt>
                <c:pt idx="7">
                  <c:v>791200</c:v>
                </c:pt>
                <c:pt idx="8">
                  <c:v>833135</c:v>
                </c:pt>
                <c:pt idx="9">
                  <c:v>859033</c:v>
                </c:pt>
                <c:pt idx="10">
                  <c:v>860445</c:v>
                </c:pt>
                <c:pt idx="11">
                  <c:v>800455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8C-453B-B90F-CE5086BEF3DB}"/>
            </c:ext>
          </c:extLst>
        </c:ser>
        <c:ser>
          <c:idx val="3"/>
          <c:order val="3"/>
          <c:tx>
            <c:strRef>
              <c:f>Leht1!$E$3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Leht1!$A$4:$A$15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Leht1!$E$4:$E$15</c:f>
              <c:numCache>
                <c:formatCode>General</c:formatCode>
                <c:ptCount val="12"/>
                <c:pt idx="0">
                  <c:v>1117083</c:v>
                </c:pt>
                <c:pt idx="1">
                  <c:v>883252</c:v>
                </c:pt>
                <c:pt idx="2">
                  <c:v>935364</c:v>
                </c:pt>
                <c:pt idx="3">
                  <c:v>965519</c:v>
                </c:pt>
                <c:pt idx="4">
                  <c:v>952914</c:v>
                </c:pt>
                <c:pt idx="5">
                  <c:v>1024600</c:v>
                </c:pt>
                <c:pt idx="6">
                  <c:v>1284639</c:v>
                </c:pt>
                <c:pt idx="7">
                  <c:v>1036719</c:v>
                </c:pt>
                <c:pt idx="8">
                  <c:v>944372</c:v>
                </c:pt>
                <c:pt idx="9">
                  <c:v>1095447</c:v>
                </c:pt>
                <c:pt idx="10">
                  <c:v>1086994</c:v>
                </c:pt>
                <c:pt idx="11">
                  <c:v>1095373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8C-453B-B90F-CE5086BEF3DB}"/>
            </c:ext>
          </c:extLst>
        </c:ser>
        <c:ser>
          <c:idx val="4"/>
          <c:order val="4"/>
          <c:tx>
            <c:strRef>
              <c:f>Leht1!$F$3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Leht1!$A$4:$A$15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Leht1!$F$4:$F$15</c:f>
              <c:numCache>
                <c:formatCode>0</c:formatCode>
                <c:ptCount val="12"/>
                <c:pt idx="0">
                  <c:v>1450393</c:v>
                </c:pt>
                <c:pt idx="1">
                  <c:v>1056597</c:v>
                </c:pt>
                <c:pt idx="2">
                  <c:v>1119371</c:v>
                </c:pt>
                <c:pt idx="3">
                  <c:v>1228837</c:v>
                </c:pt>
                <c:pt idx="4">
                  <c:v>1177069</c:v>
                </c:pt>
                <c:pt idx="5">
                  <c:v>1219532</c:v>
                </c:pt>
                <c:pt idx="6">
                  <c:v>1536664</c:v>
                </c:pt>
                <c:pt idx="7">
                  <c:v>1191163</c:v>
                </c:pt>
                <c:pt idx="8">
                  <c:v>1060205</c:v>
                </c:pt>
                <c:pt idx="9">
                  <c:v>1177908</c:v>
                </c:pt>
                <c:pt idx="10">
                  <c:v>1147340</c:v>
                </c:pt>
                <c:pt idx="11">
                  <c:v>1235153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8C-453B-B90F-CE5086BEF3DB}"/>
            </c:ext>
          </c:extLst>
        </c:ser>
        <c:ser>
          <c:idx val="5"/>
          <c:order val="5"/>
          <c:tx>
            <c:strRef>
              <c:f>Leht1!$G$3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Leht1!$A$4:$A$15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Leht1!$G$4:$G$15</c:f>
              <c:numCache>
                <c:formatCode>General</c:formatCode>
                <c:ptCount val="12"/>
                <c:pt idx="0">
                  <c:v>1145876</c:v>
                </c:pt>
                <c:pt idx="1">
                  <c:v>1038593</c:v>
                </c:pt>
                <c:pt idx="2">
                  <c:v>998767</c:v>
                </c:pt>
                <c:pt idx="3">
                  <c:v>1065587</c:v>
                </c:pt>
                <c:pt idx="4">
                  <c:v>944559</c:v>
                </c:pt>
                <c:pt idx="5">
                  <c:v>943074</c:v>
                </c:pt>
                <c:pt idx="6">
                  <c:v>1205708</c:v>
                </c:pt>
                <c:pt idx="7">
                  <c:v>920525</c:v>
                </c:pt>
                <c:pt idx="8">
                  <c:v>861081</c:v>
                </c:pt>
                <c:pt idx="9">
                  <c:v>910663</c:v>
                </c:pt>
                <c:pt idx="10">
                  <c:v>983045</c:v>
                </c:pt>
                <c:pt idx="11" formatCode="0">
                  <c:v>975399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88C-453B-B90F-CE5086BEF3DB}"/>
            </c:ext>
          </c:extLst>
        </c:ser>
        <c:ser>
          <c:idx val="6"/>
          <c:order val="6"/>
          <c:tx>
            <c:strRef>
              <c:f>Leht1!$H$3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Leht1!$A$4:$A$15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Leht1!$H$4:$H$15</c:f>
              <c:numCache>
                <c:formatCode>0</c:formatCode>
                <c:ptCount val="12"/>
                <c:pt idx="0">
                  <c:v>1051341.23</c:v>
                </c:pt>
                <c:pt idx="1">
                  <c:v>952909.07750000001</c:v>
                </c:pt>
                <c:pt idx="2">
                  <c:v>916368.72250000003</c:v>
                </c:pt>
                <c:pt idx="3">
                  <c:v>977676.07250000001</c:v>
                </c:pt>
                <c:pt idx="4">
                  <c:v>866632.88249999995</c:v>
                </c:pt>
                <c:pt idx="5">
                  <c:v>865270.39500000002</c:v>
                </c:pt>
                <c:pt idx="6">
                  <c:v>1106237.0900000001</c:v>
                </c:pt>
                <c:pt idx="7">
                  <c:v>844581.6875</c:v>
                </c:pt>
                <c:pt idx="8">
                  <c:v>790041.8175</c:v>
                </c:pt>
                <c:pt idx="9">
                  <c:v>835533.30249999999</c:v>
                </c:pt>
                <c:pt idx="10">
                  <c:v>901943.78749999998</c:v>
                </c:pt>
                <c:pt idx="11">
                  <c:v>894928.58250000002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88C-453B-B90F-CE5086BEF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653552"/>
        <c:axId val="1"/>
      </c:lineChart>
      <c:catAx>
        <c:axId val="66865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668653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95711060948086"/>
          <c:y val="0.25312499999999999"/>
          <c:w val="0.15124153498871329"/>
          <c:h val="0.440624999999999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t-EE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5161854768154"/>
          <c:y val="7.4548702245552642E-2"/>
          <c:w val="0.67070603674540685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Leht3!$D$3</c:f>
              <c:strCache>
                <c:ptCount val="1"/>
                <c:pt idx="0">
                  <c:v>2006</c:v>
                </c:pt>
              </c:strCache>
            </c:strRef>
          </c:tx>
          <c:cat>
            <c:strRef>
              <c:f>Leht3!$A$4:$A$15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Leht3!$D$4:$D$15</c:f>
              <c:numCache>
                <c:formatCode>General</c:formatCode>
                <c:ptCount val="12"/>
                <c:pt idx="0">
                  <c:v>813503</c:v>
                </c:pt>
                <c:pt idx="1">
                  <c:v>741722</c:v>
                </c:pt>
                <c:pt idx="2">
                  <c:v>796735</c:v>
                </c:pt>
                <c:pt idx="3">
                  <c:v>641384</c:v>
                </c:pt>
                <c:pt idx="4">
                  <c:v>762946</c:v>
                </c:pt>
                <c:pt idx="5">
                  <c:v>790659</c:v>
                </c:pt>
                <c:pt idx="6">
                  <c:v>918274</c:v>
                </c:pt>
                <c:pt idx="7">
                  <c:v>791200</c:v>
                </c:pt>
                <c:pt idx="8">
                  <c:v>833135</c:v>
                </c:pt>
                <c:pt idx="9">
                  <c:v>859033</c:v>
                </c:pt>
                <c:pt idx="10">
                  <c:v>860445</c:v>
                </c:pt>
                <c:pt idx="11">
                  <c:v>800455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26-41AC-BE49-25155186663B}"/>
            </c:ext>
          </c:extLst>
        </c:ser>
        <c:ser>
          <c:idx val="1"/>
          <c:order val="1"/>
          <c:tx>
            <c:strRef>
              <c:f>Leht3!$E$3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Leht3!$A$4:$A$15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Leht3!$E$4:$E$15</c:f>
              <c:numCache>
                <c:formatCode>General</c:formatCode>
                <c:ptCount val="12"/>
                <c:pt idx="0">
                  <c:v>1117083</c:v>
                </c:pt>
                <c:pt idx="1">
                  <c:v>883252</c:v>
                </c:pt>
                <c:pt idx="2">
                  <c:v>935364</c:v>
                </c:pt>
                <c:pt idx="3">
                  <c:v>965519</c:v>
                </c:pt>
                <c:pt idx="4">
                  <c:v>952914</c:v>
                </c:pt>
                <c:pt idx="5">
                  <c:v>1024600</c:v>
                </c:pt>
                <c:pt idx="6">
                  <c:v>1284639</c:v>
                </c:pt>
                <c:pt idx="7">
                  <c:v>1036719</c:v>
                </c:pt>
                <c:pt idx="8">
                  <c:v>944372</c:v>
                </c:pt>
                <c:pt idx="9">
                  <c:v>1095447</c:v>
                </c:pt>
                <c:pt idx="10">
                  <c:v>1086994</c:v>
                </c:pt>
                <c:pt idx="11">
                  <c:v>1095373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26-41AC-BE49-25155186663B}"/>
            </c:ext>
          </c:extLst>
        </c:ser>
        <c:ser>
          <c:idx val="2"/>
          <c:order val="2"/>
          <c:tx>
            <c:strRef>
              <c:f>Leht3!$F$3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Leht3!$A$4:$A$15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Leht3!$F$4:$F$15</c:f>
              <c:numCache>
                <c:formatCode>0</c:formatCode>
                <c:ptCount val="12"/>
                <c:pt idx="0">
                  <c:v>1450393</c:v>
                </c:pt>
                <c:pt idx="1">
                  <c:v>1056597</c:v>
                </c:pt>
                <c:pt idx="2">
                  <c:v>1119371</c:v>
                </c:pt>
                <c:pt idx="3">
                  <c:v>1228837</c:v>
                </c:pt>
                <c:pt idx="4">
                  <c:v>1177069</c:v>
                </c:pt>
                <c:pt idx="5">
                  <c:v>1219532</c:v>
                </c:pt>
                <c:pt idx="6">
                  <c:v>1536664</c:v>
                </c:pt>
                <c:pt idx="7">
                  <c:v>1191163</c:v>
                </c:pt>
                <c:pt idx="8">
                  <c:v>1060205</c:v>
                </c:pt>
                <c:pt idx="9">
                  <c:v>1177908</c:v>
                </c:pt>
                <c:pt idx="10">
                  <c:v>1147340</c:v>
                </c:pt>
                <c:pt idx="11">
                  <c:v>1235153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26-41AC-BE49-25155186663B}"/>
            </c:ext>
          </c:extLst>
        </c:ser>
        <c:ser>
          <c:idx val="3"/>
          <c:order val="3"/>
          <c:tx>
            <c:strRef>
              <c:f>Leht3!$G$3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Leht3!$A$4:$A$15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Leht3!$G$4:$G$15</c:f>
              <c:numCache>
                <c:formatCode>General</c:formatCode>
                <c:ptCount val="12"/>
                <c:pt idx="0">
                  <c:v>1145876</c:v>
                </c:pt>
                <c:pt idx="1">
                  <c:v>1038593</c:v>
                </c:pt>
                <c:pt idx="2">
                  <c:v>998767</c:v>
                </c:pt>
                <c:pt idx="3">
                  <c:v>1065587</c:v>
                </c:pt>
                <c:pt idx="4">
                  <c:v>944559</c:v>
                </c:pt>
                <c:pt idx="5">
                  <c:v>943074</c:v>
                </c:pt>
                <c:pt idx="6">
                  <c:v>1205708</c:v>
                </c:pt>
                <c:pt idx="7">
                  <c:v>920525</c:v>
                </c:pt>
                <c:pt idx="8">
                  <c:v>861081</c:v>
                </c:pt>
                <c:pt idx="9">
                  <c:v>910663</c:v>
                </c:pt>
                <c:pt idx="10">
                  <c:v>983045</c:v>
                </c:pt>
                <c:pt idx="11" formatCode="0">
                  <c:v>975399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26-41AC-BE49-25155186663B}"/>
            </c:ext>
          </c:extLst>
        </c:ser>
        <c:ser>
          <c:idx val="4"/>
          <c:order val="4"/>
          <c:tx>
            <c:strRef>
              <c:f>Leht3!$H$3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Leht3!$A$4:$A$15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Leht3!$H$4:$H$15</c:f>
              <c:numCache>
                <c:formatCode>0</c:formatCode>
                <c:ptCount val="12"/>
                <c:pt idx="0">
                  <c:v>981043</c:v>
                </c:pt>
                <c:pt idx="1">
                  <c:v>802916</c:v>
                </c:pt>
                <c:pt idx="2">
                  <c:v>785207</c:v>
                </c:pt>
                <c:pt idx="3">
                  <c:v>861975</c:v>
                </c:pt>
                <c:pt idx="4">
                  <c:v>894519</c:v>
                </c:pt>
                <c:pt idx="5">
                  <c:v>874347</c:v>
                </c:pt>
                <c:pt idx="6">
                  <c:v>1078677</c:v>
                </c:pt>
                <c:pt idx="7">
                  <c:v>917894</c:v>
                </c:pt>
                <c:pt idx="8">
                  <c:v>853934</c:v>
                </c:pt>
                <c:pt idx="9">
                  <c:v>894410</c:v>
                </c:pt>
                <c:pt idx="10">
                  <c:v>900365</c:v>
                </c:pt>
                <c:pt idx="11">
                  <c:v>1008800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26-41AC-BE49-25155186663B}"/>
            </c:ext>
          </c:extLst>
        </c:ser>
        <c:ser>
          <c:idx val="5"/>
          <c:order val="5"/>
          <c:tx>
            <c:strRef>
              <c:f>Leht3!$I$3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Leht3!$A$4:$A$15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Leht3!$I$4:$I$15</c:f>
              <c:numCache>
                <c:formatCode>0</c:formatCode>
                <c:ptCount val="12"/>
                <c:pt idx="0">
                  <c:v>1057344.1533606839</c:v>
                </c:pt>
                <c:pt idx="1">
                  <c:v>865366.42203409853</c:v>
                </c:pt>
                <c:pt idx="2">
                  <c:v>846280.0244933822</c:v>
                </c:pt>
                <c:pt idx="3">
                  <c:v>929019.00277593429</c:v>
                </c:pt>
                <c:pt idx="4">
                  <c:v>964094.25951347325</c:v>
                </c:pt>
                <c:pt idx="5">
                  <c:v>942353.29101207107</c:v>
                </c:pt>
                <c:pt idx="6">
                  <c:v>1162575.9805763932</c:v>
                </c:pt>
                <c:pt idx="7">
                  <c:v>989287.35582124023</c:v>
                </c:pt>
                <c:pt idx="8">
                  <c:v>920352.57764606259</c:v>
                </c:pt>
                <c:pt idx="9">
                  <c:v>963976.78154566372</c:v>
                </c:pt>
                <c:pt idx="10">
                  <c:v>970394.95859433757</c:v>
                </c:pt>
                <c:pt idx="11">
                  <c:v>1087263.9809743469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26-41AC-BE49-25155186663B}"/>
            </c:ext>
          </c:extLst>
        </c:ser>
        <c:ser>
          <c:idx val="6"/>
          <c:order val="6"/>
          <c:tx>
            <c:strRef>
              <c:f>Leht3!$J$3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Leht3!$A$4:$A$15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Leht3!$J$4:$J$15</c:f>
              <c:numCache>
                <c:formatCode>0</c:formatCode>
                <c:ptCount val="12"/>
                <c:pt idx="0">
                  <c:v>67576.607912305801</c:v>
                </c:pt>
                <c:pt idx="1">
                  <c:v>55306.994620818492</c:v>
                </c:pt>
                <c:pt idx="2">
                  <c:v>54087.151489357573</c:v>
                </c:pt>
                <c:pt idx="3">
                  <c:v>59375.13598966768</c:v>
                </c:pt>
                <c:pt idx="4">
                  <c:v>61616.853470624497</c:v>
                </c:pt>
                <c:pt idx="5">
                  <c:v>60227.35233290754</c:v>
                </c:pt>
                <c:pt idx="6">
                  <c:v>74302.147468229086</c:v>
                </c:pt>
                <c:pt idx="7">
                  <c:v>63226.985787406862</c:v>
                </c:pt>
                <c:pt idx="8">
                  <c:v>58821.250472694555</c:v>
                </c:pt>
                <c:pt idx="9">
                  <c:v>61609.345260035007</c:v>
                </c:pt>
                <c:pt idx="10">
                  <c:v>62019.541535818491</c:v>
                </c:pt>
                <c:pt idx="11">
                  <c:v>69488.833419039714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E26-41AC-BE49-25155186663B}"/>
            </c:ext>
          </c:extLst>
        </c:ser>
        <c:ser>
          <c:idx val="7"/>
          <c:order val="7"/>
          <c:tx>
            <c:strRef>
              <c:f>Leht3!$K$3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Leht3!$A$4:$A$15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Leht3!$K$4:$K$15</c:f>
              <c:numCache>
                <c:formatCode>0</c:formatCode>
                <c:ptCount val="12"/>
                <c:pt idx="0">
                  <c:v>70914</c:v>
                </c:pt>
                <c:pt idx="1">
                  <c:v>58072.344351859421</c:v>
                </c:pt>
                <c:pt idx="2">
                  <c:v>56791.509063825455</c:v>
                </c:pt>
                <c:pt idx="3">
                  <c:v>62343.892789151068</c:v>
                </c:pt>
                <c:pt idx="4">
                  <c:v>64697.696144155721</c:v>
                </c:pt>
                <c:pt idx="5">
                  <c:v>63238.71994955292</c:v>
                </c:pt>
                <c:pt idx="6">
                  <c:v>78017.254841640548</c:v>
                </c:pt>
                <c:pt idx="7">
                  <c:v>66388.335076777206</c:v>
                </c:pt>
                <c:pt idx="8">
                  <c:v>61762.312996329289</c:v>
                </c:pt>
                <c:pt idx="9">
                  <c:v>64689.812523036759</c:v>
                </c:pt>
                <c:pt idx="10">
                  <c:v>65120.51861260942</c:v>
                </c:pt>
                <c:pt idx="11">
                  <c:v>72963.275089991701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E26-41AC-BE49-251551866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259376"/>
        <c:axId val="1"/>
      </c:lineChart>
      <c:catAx>
        <c:axId val="61025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610259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8524333231351"/>
          <c:y val="0.21875072907553222"/>
          <c:w val="0.12269960120015666"/>
          <c:h val="0.56944626713327495"/>
        </c:manualLayout>
      </c:layout>
      <c:overlay val="0"/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'2017'!$B$3</c:f>
              <c:strCache>
                <c:ptCount val="1"/>
                <c:pt idx="0">
                  <c:v>2004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'2017'!$A$4:$A$15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'2017'!$B$4:$B$15</c:f>
            </c:numRef>
          </c:val>
          <c:smooth val="0"/>
          <c:extLst>
            <c:ext xmlns:c16="http://schemas.microsoft.com/office/drawing/2014/chart" uri="{C3380CC4-5D6E-409C-BE32-E72D297353CC}">
              <c16:uniqueId val="{00000000-B1DE-485E-9F85-5A8CDA7931B2}"/>
            </c:ext>
          </c:extLst>
        </c:ser>
        <c:ser>
          <c:idx val="1"/>
          <c:order val="1"/>
          <c:tx>
            <c:strRef>
              <c:f>'2017'!$C$3</c:f>
              <c:strCache>
                <c:ptCount val="1"/>
                <c:pt idx="0">
                  <c:v>2005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'2017'!$A$4:$A$15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'2017'!$C$4:$C$15</c:f>
            </c:numRef>
          </c:val>
          <c:smooth val="0"/>
          <c:extLst>
            <c:ext xmlns:c16="http://schemas.microsoft.com/office/drawing/2014/chart" uri="{C3380CC4-5D6E-409C-BE32-E72D297353CC}">
              <c16:uniqueId val="{00000001-B1DE-485E-9F85-5A8CDA7931B2}"/>
            </c:ext>
          </c:extLst>
        </c:ser>
        <c:ser>
          <c:idx val="2"/>
          <c:order val="2"/>
          <c:tx>
            <c:strRef>
              <c:f>'2017'!$D$3</c:f>
              <c:strCache>
                <c:ptCount val="1"/>
                <c:pt idx="0">
                  <c:v>2006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'2017'!$A$4:$A$15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'2017'!$D$4:$D$15</c:f>
            </c:numRef>
          </c:val>
          <c:smooth val="0"/>
          <c:extLst>
            <c:ext xmlns:c16="http://schemas.microsoft.com/office/drawing/2014/chart" uri="{C3380CC4-5D6E-409C-BE32-E72D297353CC}">
              <c16:uniqueId val="{00000002-B1DE-485E-9F85-5A8CDA7931B2}"/>
            </c:ext>
          </c:extLst>
        </c:ser>
        <c:ser>
          <c:idx val="3"/>
          <c:order val="3"/>
          <c:tx>
            <c:strRef>
              <c:f>'2017'!$E$3</c:f>
              <c:strCache>
                <c:ptCount val="1"/>
                <c:pt idx="0">
                  <c:v>2007</c:v>
                </c:pt>
              </c:strCache>
            </c:strRef>
          </c:tx>
          <c:spPr>
            <a:ln w="9525"/>
          </c:spPr>
          <c:marker>
            <c:spPr>
              <a:ln w="9525"/>
            </c:spPr>
          </c:marker>
          <c:cat>
            <c:strRef>
              <c:f>'2017'!$A$4:$A$15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'2017'!$E$4:$E$15</c:f>
            </c:numRef>
          </c:val>
          <c:smooth val="0"/>
          <c:extLst>
            <c:ext xmlns:c16="http://schemas.microsoft.com/office/drawing/2014/chart" uri="{C3380CC4-5D6E-409C-BE32-E72D297353CC}">
              <c16:uniqueId val="{00000003-B1DE-485E-9F85-5A8CDA7931B2}"/>
            </c:ext>
          </c:extLst>
        </c:ser>
        <c:ser>
          <c:idx val="4"/>
          <c:order val="4"/>
          <c:tx>
            <c:strRef>
              <c:f>'2017'!$F$3</c:f>
              <c:strCache>
                <c:ptCount val="1"/>
                <c:pt idx="0">
                  <c:v>2008</c:v>
                </c:pt>
              </c:strCache>
            </c:strRef>
          </c:tx>
          <c:spPr>
            <a:ln w="9525"/>
          </c:spPr>
          <c:marker>
            <c:spPr>
              <a:ln w="9525"/>
            </c:spPr>
          </c:marker>
          <c:cat>
            <c:strRef>
              <c:f>'2017'!$A$4:$A$15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'2017'!$F$4:$F$15</c:f>
            </c:numRef>
          </c:val>
          <c:smooth val="0"/>
          <c:extLst>
            <c:ext xmlns:c16="http://schemas.microsoft.com/office/drawing/2014/chart" uri="{C3380CC4-5D6E-409C-BE32-E72D297353CC}">
              <c16:uniqueId val="{00000004-B1DE-485E-9F85-5A8CDA7931B2}"/>
            </c:ext>
          </c:extLst>
        </c:ser>
        <c:ser>
          <c:idx val="5"/>
          <c:order val="5"/>
          <c:tx>
            <c:strRef>
              <c:f>'2017'!$G$3</c:f>
              <c:strCache>
                <c:ptCount val="1"/>
                <c:pt idx="0">
                  <c:v>2009</c:v>
                </c:pt>
              </c:strCache>
            </c:strRef>
          </c:tx>
          <c:spPr>
            <a:ln w="9525"/>
          </c:spPr>
          <c:marker>
            <c:spPr>
              <a:ln w="9525"/>
            </c:spPr>
          </c:marker>
          <c:cat>
            <c:strRef>
              <c:f>'2017'!$A$4:$A$15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'2017'!$G$4:$G$15</c:f>
              <c:numCache>
                <c:formatCode>0</c:formatCode>
                <c:ptCount val="12"/>
                <c:pt idx="0">
                  <c:v>73234.824179054878</c:v>
                </c:pt>
                <c:pt idx="1">
                  <c:v>66378.190789053217</c:v>
                </c:pt>
                <c:pt idx="2">
                  <c:v>63832.845474416172</c:v>
                </c:pt>
                <c:pt idx="3">
                  <c:v>68103.421829662679</c:v>
                </c:pt>
                <c:pt idx="4">
                  <c:v>60368.322830519093</c:v>
                </c:pt>
                <c:pt idx="5">
                  <c:v>60273.414032441557</c:v>
                </c:pt>
                <c:pt idx="6">
                  <c:v>77058.785934324391</c:v>
                </c:pt>
                <c:pt idx="7">
                  <c:v>58832.270269579334</c:v>
                </c:pt>
                <c:pt idx="8">
                  <c:v>55033.106233942199</c:v>
                </c:pt>
                <c:pt idx="9">
                  <c:v>58201.973591706825</c:v>
                </c:pt>
                <c:pt idx="10">
                  <c:v>62828.026536116478</c:v>
                </c:pt>
                <c:pt idx="11">
                  <c:v>62339.358071402094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DE-485E-9F85-5A8CDA7931B2}"/>
            </c:ext>
          </c:extLst>
        </c:ser>
        <c:ser>
          <c:idx val="6"/>
          <c:order val="6"/>
          <c:tx>
            <c:strRef>
              <c:f>'2017'!$H$3</c:f>
              <c:strCache>
                <c:ptCount val="1"/>
                <c:pt idx="0">
                  <c:v>2010</c:v>
                </c:pt>
              </c:strCache>
            </c:strRef>
          </c:tx>
          <c:spPr>
            <a:ln w="9525"/>
          </c:spPr>
          <c:marker>
            <c:spPr>
              <a:ln w="9525"/>
            </c:spPr>
          </c:marker>
          <c:cat>
            <c:strRef>
              <c:f>'2017'!$A$4:$A$15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'2017'!$H$4:$H$15</c:f>
              <c:numCache>
                <c:formatCode>0</c:formatCode>
                <c:ptCount val="12"/>
                <c:pt idx="0">
                  <c:v>62700.075415745276</c:v>
                </c:pt>
                <c:pt idx="1">
                  <c:v>51315.685196783968</c:v>
                </c:pt>
                <c:pt idx="2">
                  <c:v>50183.873812841128</c:v>
                </c:pt>
                <c:pt idx="3">
                  <c:v>55090.243247734332</c:v>
                </c:pt>
                <c:pt idx="4">
                  <c:v>57170.183937724491</c:v>
                </c:pt>
                <c:pt idx="5">
                  <c:v>55880.958163434872</c:v>
                </c:pt>
                <c:pt idx="6">
                  <c:v>68940.025309012824</c:v>
                </c:pt>
                <c:pt idx="7">
                  <c:v>58664.118722278326</c:v>
                </c:pt>
                <c:pt idx="8">
                  <c:v>54576.329681847819</c:v>
                </c:pt>
                <c:pt idx="9">
                  <c:v>57163.21756803395</c:v>
                </c:pt>
                <c:pt idx="10">
                  <c:v>57543.811435072159</c:v>
                </c:pt>
                <c:pt idx="11">
                  <c:v>64474.071044188517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DE-485E-9F85-5A8CDA7931B2}"/>
            </c:ext>
          </c:extLst>
        </c:ser>
        <c:ser>
          <c:idx val="7"/>
          <c:order val="7"/>
          <c:tx>
            <c:strRef>
              <c:f>'2017'!$I$3</c:f>
              <c:strCache>
                <c:ptCount val="1"/>
                <c:pt idx="0">
                  <c:v>2011</c:v>
                </c:pt>
              </c:strCache>
            </c:strRef>
          </c:tx>
          <c:spPr>
            <a:ln w="9525"/>
          </c:spPr>
          <c:marker>
            <c:spPr>
              <a:ln w="9525"/>
            </c:spPr>
          </c:marker>
          <c:cat>
            <c:strRef>
              <c:f>'2017'!$A$4:$A$15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'2017'!$I$4:$I$15</c:f>
              <c:numCache>
                <c:formatCode>0</c:formatCode>
                <c:ptCount val="12"/>
                <c:pt idx="0">
                  <c:v>62364</c:v>
                </c:pt>
                <c:pt idx="1">
                  <c:v>55635</c:v>
                </c:pt>
                <c:pt idx="2">
                  <c:v>61239</c:v>
                </c:pt>
                <c:pt idx="3">
                  <c:v>61307</c:v>
                </c:pt>
                <c:pt idx="4">
                  <c:v>62267</c:v>
                </c:pt>
                <c:pt idx="5">
                  <c:v>59107</c:v>
                </c:pt>
                <c:pt idx="6">
                  <c:v>69879</c:v>
                </c:pt>
                <c:pt idx="7">
                  <c:v>64594</c:v>
                </c:pt>
                <c:pt idx="8">
                  <c:v>58697</c:v>
                </c:pt>
                <c:pt idx="9">
                  <c:v>63690</c:v>
                </c:pt>
                <c:pt idx="10">
                  <c:v>66459</c:v>
                </c:pt>
                <c:pt idx="11">
                  <c:v>67861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DE-485E-9F85-5A8CDA7931B2}"/>
            </c:ext>
          </c:extLst>
        </c:ser>
        <c:ser>
          <c:idx val="8"/>
          <c:order val="8"/>
          <c:tx>
            <c:strRef>
              <c:f>'2017'!$J$3</c:f>
              <c:strCache>
                <c:ptCount val="1"/>
                <c:pt idx="0">
                  <c:v>2012</c:v>
                </c:pt>
              </c:strCache>
            </c:strRef>
          </c:tx>
          <c:spPr>
            <a:ln w="9525"/>
          </c:spPr>
          <c:marker>
            <c:spPr>
              <a:ln w="9525"/>
            </c:spPr>
          </c:marker>
          <c:cat>
            <c:strRef>
              <c:f>'2017'!$A$4:$A$15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'2017'!$J$4:$J$15</c:f>
              <c:numCache>
                <c:formatCode>General</c:formatCode>
                <c:ptCount val="12"/>
                <c:pt idx="0">
                  <c:v>67695</c:v>
                </c:pt>
                <c:pt idx="1">
                  <c:v>59620</c:v>
                </c:pt>
                <c:pt idx="2">
                  <c:v>62376</c:v>
                </c:pt>
                <c:pt idx="3">
                  <c:v>54924</c:v>
                </c:pt>
                <c:pt idx="4">
                  <c:v>56742</c:v>
                </c:pt>
                <c:pt idx="5">
                  <c:v>61744</c:v>
                </c:pt>
                <c:pt idx="6">
                  <c:v>81475</c:v>
                </c:pt>
                <c:pt idx="7">
                  <c:v>64097</c:v>
                </c:pt>
                <c:pt idx="8">
                  <c:v>60307</c:v>
                </c:pt>
                <c:pt idx="9">
                  <c:v>65702</c:v>
                </c:pt>
                <c:pt idx="10">
                  <c:v>62908</c:v>
                </c:pt>
                <c:pt idx="11">
                  <c:v>67778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DE-485E-9F85-5A8CDA7931B2}"/>
            </c:ext>
          </c:extLst>
        </c:ser>
        <c:ser>
          <c:idx val="9"/>
          <c:order val="9"/>
          <c:tx>
            <c:strRef>
              <c:f>'2017'!$K$3</c:f>
              <c:strCache>
                <c:ptCount val="1"/>
                <c:pt idx="0">
                  <c:v>2013</c:v>
                </c:pt>
              </c:strCache>
            </c:strRef>
          </c:tx>
          <c:spPr>
            <a:ln w="9525"/>
          </c:spPr>
          <c:marker>
            <c:spPr>
              <a:ln w="9525"/>
            </c:spPr>
          </c:marker>
          <c:cat>
            <c:strRef>
              <c:f>'2017'!$A$4:$A$15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'2017'!$K$4:$K$15</c:f>
              <c:numCache>
                <c:formatCode>0</c:formatCode>
                <c:ptCount val="12"/>
                <c:pt idx="0">
                  <c:v>68189</c:v>
                </c:pt>
                <c:pt idx="1">
                  <c:v>58256</c:v>
                </c:pt>
                <c:pt idx="2">
                  <c:v>67430</c:v>
                </c:pt>
                <c:pt idx="3">
                  <c:v>62482</c:v>
                </c:pt>
                <c:pt idx="4">
                  <c:v>62562</c:v>
                </c:pt>
                <c:pt idx="5">
                  <c:v>72455</c:v>
                </c:pt>
                <c:pt idx="6">
                  <c:v>79344</c:v>
                </c:pt>
                <c:pt idx="7">
                  <c:v>68373</c:v>
                </c:pt>
                <c:pt idx="8">
                  <c:v>71178</c:v>
                </c:pt>
                <c:pt idx="9">
                  <c:v>75368</c:v>
                </c:pt>
                <c:pt idx="10">
                  <c:v>70744</c:v>
                </c:pt>
                <c:pt idx="11">
                  <c:v>73969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1DE-485E-9F85-5A8CDA7931B2}"/>
            </c:ext>
          </c:extLst>
        </c:ser>
        <c:ser>
          <c:idx val="10"/>
          <c:order val="10"/>
          <c:tx>
            <c:strRef>
              <c:f>'2017'!$L$3</c:f>
              <c:strCache>
                <c:ptCount val="1"/>
                <c:pt idx="0">
                  <c:v>2014</c:v>
                </c:pt>
              </c:strCache>
            </c:strRef>
          </c:tx>
          <c:spPr>
            <a:ln w="9525"/>
          </c:spPr>
          <c:marker>
            <c:spPr>
              <a:ln w="9525"/>
            </c:spPr>
          </c:marker>
          <c:cat>
            <c:strRef>
              <c:f>'2017'!$A$4:$A$15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'2017'!$L$4:$L$15</c:f>
              <c:numCache>
                <c:formatCode>0</c:formatCode>
                <c:ptCount val="12"/>
                <c:pt idx="0">
                  <c:v>87738</c:v>
                </c:pt>
                <c:pt idx="1">
                  <c:v>63377</c:v>
                </c:pt>
                <c:pt idx="2">
                  <c:v>73255</c:v>
                </c:pt>
                <c:pt idx="3">
                  <c:v>67899</c:v>
                </c:pt>
                <c:pt idx="4">
                  <c:v>68896</c:v>
                </c:pt>
                <c:pt idx="5">
                  <c:v>77098</c:v>
                </c:pt>
                <c:pt idx="6">
                  <c:v>83521</c:v>
                </c:pt>
                <c:pt idx="7">
                  <c:v>81189</c:v>
                </c:pt>
                <c:pt idx="8">
                  <c:v>71785</c:v>
                </c:pt>
                <c:pt idx="9">
                  <c:v>81904</c:v>
                </c:pt>
                <c:pt idx="10">
                  <c:v>82252</c:v>
                </c:pt>
                <c:pt idx="11">
                  <c:v>76743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1DE-485E-9F85-5A8CDA7931B2}"/>
            </c:ext>
          </c:extLst>
        </c:ser>
        <c:ser>
          <c:idx val="11"/>
          <c:order val="11"/>
          <c:tx>
            <c:strRef>
              <c:f>'2017'!$M$3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'2017'!$A$4:$A$15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'2017'!$M$4:$M$15</c:f>
              <c:numCache>
                <c:formatCode>0</c:formatCode>
                <c:ptCount val="12"/>
                <c:pt idx="0">
                  <c:v>88161</c:v>
                </c:pt>
                <c:pt idx="1">
                  <c:v>68288</c:v>
                </c:pt>
                <c:pt idx="2">
                  <c:v>87018</c:v>
                </c:pt>
                <c:pt idx="3">
                  <c:v>75812</c:v>
                </c:pt>
                <c:pt idx="4">
                  <c:v>81189</c:v>
                </c:pt>
                <c:pt idx="5">
                  <c:v>82975</c:v>
                </c:pt>
                <c:pt idx="6">
                  <c:v>94601</c:v>
                </c:pt>
                <c:pt idx="7">
                  <c:v>78213</c:v>
                </c:pt>
                <c:pt idx="8">
                  <c:v>82114</c:v>
                </c:pt>
                <c:pt idx="9">
                  <c:v>82883</c:v>
                </c:pt>
                <c:pt idx="10">
                  <c:v>89273.359727999996</c:v>
                </c:pt>
                <c:pt idx="11">
                  <c:v>83473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1DE-485E-9F85-5A8CDA7931B2}"/>
            </c:ext>
          </c:extLst>
        </c:ser>
        <c:ser>
          <c:idx val="12"/>
          <c:order val="12"/>
          <c:tx>
            <c:strRef>
              <c:f>'2017'!$N$3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'2017'!$A$4:$A$15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'2017'!$N$4:$N$15</c:f>
              <c:numCache>
                <c:formatCode>0</c:formatCode>
                <c:ptCount val="12"/>
                <c:pt idx="0">
                  <c:v>91504</c:v>
                </c:pt>
                <c:pt idx="1">
                  <c:v>73154</c:v>
                </c:pt>
                <c:pt idx="2">
                  <c:v>84580</c:v>
                </c:pt>
                <c:pt idx="3">
                  <c:v>83071</c:v>
                </c:pt>
                <c:pt idx="4">
                  <c:v>86105</c:v>
                </c:pt>
                <c:pt idx="5">
                  <c:v>93761</c:v>
                </c:pt>
                <c:pt idx="6">
                  <c:v>95302</c:v>
                </c:pt>
                <c:pt idx="7">
                  <c:v>103025</c:v>
                </c:pt>
                <c:pt idx="8">
                  <c:v>81853</c:v>
                </c:pt>
                <c:pt idx="9">
                  <c:v>87083</c:v>
                </c:pt>
                <c:pt idx="10">
                  <c:v>97544</c:v>
                </c:pt>
                <c:pt idx="11">
                  <c:v>91571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1DE-485E-9F85-5A8CDA7931B2}"/>
            </c:ext>
          </c:extLst>
        </c:ser>
        <c:ser>
          <c:idx val="13"/>
          <c:order val="13"/>
          <c:tx>
            <c:strRef>
              <c:f>'2017'!$O$3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'2017'!$A$4:$A$15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'2017'!$O$4:$O$15</c:f>
              <c:numCache>
                <c:formatCode>0</c:formatCode>
                <c:ptCount val="12"/>
                <c:pt idx="0">
                  <c:v>105094</c:v>
                </c:pt>
                <c:pt idx="1">
                  <c:v>80391</c:v>
                </c:pt>
                <c:pt idx="2">
                  <c:v>90907</c:v>
                </c:pt>
                <c:pt idx="3">
                  <c:v>89816</c:v>
                </c:pt>
                <c:pt idx="4">
                  <c:v>89990</c:v>
                </c:pt>
                <c:pt idx="5">
                  <c:v>97586</c:v>
                </c:pt>
                <c:pt idx="6">
                  <c:v>100067.1</c:v>
                </c:pt>
                <c:pt idx="7">
                  <c:v>108169.25</c:v>
                </c:pt>
                <c:pt idx="8">
                  <c:v>85945.650000000009</c:v>
                </c:pt>
                <c:pt idx="9">
                  <c:v>91437.150000000009</c:v>
                </c:pt>
                <c:pt idx="10">
                  <c:v>102421.2</c:v>
                </c:pt>
                <c:pt idx="11">
                  <c:v>96169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1DE-485E-9F85-5A8CDA793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228304"/>
        <c:axId val="1"/>
      </c:lineChart>
      <c:catAx>
        <c:axId val="60422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overlay val="0"/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t-EE"/>
            </a:p>
          </c:tx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604228304"/>
        <c:crosses val="autoZero"/>
        <c:crossBetween val="between"/>
      </c:valAx>
      <c:spPr>
        <a:ln w="9525"/>
      </c:spPr>
    </c:plotArea>
    <c:legend>
      <c:legendPos val="r"/>
      <c:layout>
        <c:manualLayout>
          <c:xMode val="edge"/>
          <c:yMode val="edge"/>
          <c:x val="0.88620762059914926"/>
          <c:y val="0.26031812690080408"/>
          <c:w val="0.10517241379310349"/>
          <c:h val="0.58412865058534358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35870516185477"/>
          <c:y val="7.407407407407407E-2"/>
          <c:w val="0.85219685039370074"/>
          <c:h val="0.8416746864975212"/>
        </c:manualLayout>
      </c:layout>
      <c:lineChart>
        <c:grouping val="standard"/>
        <c:varyColors val="0"/>
        <c:ser>
          <c:idx val="0"/>
          <c:order val="0"/>
          <c:tx>
            <c:strRef>
              <c:f>'2018'!$B$2</c:f>
              <c:strCache>
                <c:ptCount val="1"/>
                <c:pt idx="0">
                  <c:v>2018 eelarve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'2018'!$B$3:$B$14</c:f>
              <c:numCache>
                <c:formatCode>General</c:formatCode>
                <c:ptCount val="12"/>
                <c:pt idx="0">
                  <c:v>374336</c:v>
                </c:pt>
                <c:pt idx="1">
                  <c:v>359133</c:v>
                </c:pt>
                <c:pt idx="2">
                  <c:v>359476</c:v>
                </c:pt>
                <c:pt idx="3">
                  <c:v>355162</c:v>
                </c:pt>
                <c:pt idx="4">
                  <c:v>355850</c:v>
                </c:pt>
                <c:pt idx="5">
                  <c:v>385887</c:v>
                </c:pt>
                <c:pt idx="6">
                  <c:v>395700</c:v>
                </c:pt>
                <c:pt idx="7">
                  <c:v>427736</c:v>
                </c:pt>
                <c:pt idx="8">
                  <c:v>339857</c:v>
                </c:pt>
                <c:pt idx="9">
                  <c:v>361572</c:v>
                </c:pt>
                <c:pt idx="10">
                  <c:v>405007</c:v>
                </c:pt>
                <c:pt idx="11">
                  <c:v>380284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52-4E34-83AB-6A5EB4383664}"/>
            </c:ext>
          </c:extLst>
        </c:ser>
        <c:ser>
          <c:idx val="1"/>
          <c:order val="1"/>
          <c:tx>
            <c:strRef>
              <c:f>'2018'!$H$2</c:f>
              <c:strCache>
                <c:ptCount val="1"/>
                <c:pt idx="0">
                  <c:v>2018 tegelik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'2018'!$H$3:$H$14</c:f>
              <c:numCache>
                <c:formatCode>General</c:formatCode>
                <c:ptCount val="12"/>
                <c:pt idx="0">
                  <c:v>330057.64</c:v>
                </c:pt>
                <c:pt idx="1">
                  <c:v>359133.1</c:v>
                </c:pt>
                <c:pt idx="2">
                  <c:v>397889.85</c:v>
                </c:pt>
                <c:pt idx="3">
                  <c:v>358783.76</c:v>
                </c:pt>
                <c:pt idx="4">
                  <c:v>381613.08</c:v>
                </c:pt>
                <c:pt idx="5">
                  <c:v>407596.06</c:v>
                </c:pt>
                <c:pt idx="6">
                  <c:v>387652.17</c:v>
                </c:pt>
                <c:pt idx="7">
                  <c:v>367032.8</c:v>
                </c:pt>
                <c:pt idx="8">
                  <c:v>375321.42</c:v>
                </c:pt>
                <c:pt idx="9">
                  <c:v>367200.32</c:v>
                </c:pt>
                <c:pt idx="10">
                  <c:v>395477.87</c:v>
                </c:pt>
                <c:pt idx="11">
                  <c:v>466145.46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52-4E34-83AB-6A5EB4383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755120"/>
        <c:axId val="677396776"/>
      </c:lineChart>
      <c:catAx>
        <c:axId val="67675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77396776"/>
        <c:crosses val="autoZero"/>
        <c:auto val="1"/>
        <c:lblAlgn val="ctr"/>
        <c:lblOffset val="100"/>
        <c:noMultiLvlLbl val="0"/>
      </c:catAx>
      <c:valAx>
        <c:axId val="67739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7675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0335870516185477"/>
          <c:y val="0.30076443569553807"/>
          <c:w val="0.85219685039370074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strRef>
              <c:f>'2019'!$B$2</c:f>
              <c:strCache>
                <c:ptCount val="1"/>
                <c:pt idx="0">
                  <c:v>2018 eelarve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'2019'!$B$3:$B$14</c:f>
              <c:numCache>
                <c:formatCode>General</c:formatCode>
                <c:ptCount val="12"/>
                <c:pt idx="0">
                  <c:v>330058</c:v>
                </c:pt>
                <c:pt idx="1">
                  <c:v>359133</c:v>
                </c:pt>
                <c:pt idx="2">
                  <c:v>397890</c:v>
                </c:pt>
                <c:pt idx="3">
                  <c:v>358784</c:v>
                </c:pt>
                <c:pt idx="4">
                  <c:v>381613</c:v>
                </c:pt>
                <c:pt idx="5">
                  <c:v>407596</c:v>
                </c:pt>
                <c:pt idx="6">
                  <c:v>387652</c:v>
                </c:pt>
                <c:pt idx="7">
                  <c:v>367033</c:v>
                </c:pt>
                <c:pt idx="8">
                  <c:v>375321</c:v>
                </c:pt>
                <c:pt idx="9">
                  <c:v>367200</c:v>
                </c:pt>
                <c:pt idx="10">
                  <c:v>395478</c:v>
                </c:pt>
                <c:pt idx="11">
                  <c:v>466146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B5-4056-9646-B3316424DF25}"/>
            </c:ext>
          </c:extLst>
        </c:ser>
        <c:ser>
          <c:idx val="1"/>
          <c:order val="1"/>
          <c:tx>
            <c:strRef>
              <c:f>'2019'!$C$2</c:f>
              <c:strCache>
                <c:ptCount val="1"/>
                <c:pt idx="0">
                  <c:v>2019 eelarve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'2019'!$C$3:$C$14</c:f>
              <c:numCache>
                <c:formatCode>0</c:formatCode>
                <c:ptCount val="12"/>
                <c:pt idx="0">
                  <c:v>357519</c:v>
                </c:pt>
                <c:pt idx="1">
                  <c:v>385458</c:v>
                </c:pt>
                <c:pt idx="2">
                  <c:v>453757</c:v>
                </c:pt>
                <c:pt idx="3">
                  <c:v>397157</c:v>
                </c:pt>
                <c:pt idx="4">
                  <c:v>401003</c:v>
                </c:pt>
                <c:pt idx="5">
                  <c:v>436049</c:v>
                </c:pt>
                <c:pt idx="6">
                  <c:v>413356</c:v>
                </c:pt>
                <c:pt idx="7">
                  <c:v>399497</c:v>
                </c:pt>
                <c:pt idx="8">
                  <c:v>406746</c:v>
                </c:pt>
                <c:pt idx="9">
                  <c:v>389198.61452276562</c:v>
                </c:pt>
                <c:pt idx="10">
                  <c:v>420049.72351370991</c:v>
                </c:pt>
                <c:pt idx="11">
                  <c:v>470210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B5-4056-9646-B3316424DF25}"/>
            </c:ext>
          </c:extLst>
        </c:ser>
        <c:ser>
          <c:idx val="2"/>
          <c:order val="2"/>
          <c:tx>
            <c:strRef>
              <c:f>'2019'!$I$2</c:f>
              <c:strCache>
                <c:ptCount val="1"/>
                <c:pt idx="0">
                  <c:v>2019 tegelik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'2019'!$I$3:$I$14</c:f>
              <c:numCache>
                <c:formatCode>General</c:formatCode>
                <c:ptCount val="12"/>
                <c:pt idx="0">
                  <c:v>357518.8</c:v>
                </c:pt>
                <c:pt idx="1">
                  <c:v>385457.79</c:v>
                </c:pt>
                <c:pt idx="2">
                  <c:v>453756.8</c:v>
                </c:pt>
                <c:pt idx="3">
                  <c:v>397156.74</c:v>
                </c:pt>
                <c:pt idx="4">
                  <c:v>401003.3</c:v>
                </c:pt>
                <c:pt idx="5">
                  <c:v>436049.17</c:v>
                </c:pt>
                <c:pt idx="6">
                  <c:v>413356.4</c:v>
                </c:pt>
                <c:pt idx="7">
                  <c:v>399497.33</c:v>
                </c:pt>
                <c:pt idx="8">
                  <c:v>403745.66</c:v>
                </c:pt>
                <c:pt idx="9">
                  <c:v>680314.55</c:v>
                </c:pt>
                <c:pt idx="10">
                  <c:v>419680.05</c:v>
                </c:pt>
                <c:pt idx="11">
                  <c:v>488073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B5-4056-9646-B3316424D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60384"/>
        <c:axId val="1"/>
      </c:lineChart>
      <c:catAx>
        <c:axId val="62926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292603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0335870516185477"/>
          <c:y val="0.30076443569553807"/>
          <c:w val="0.85219685039370074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strRef>
              <c:f>'2020'!$B$2</c:f>
              <c:strCache>
                <c:ptCount val="1"/>
                <c:pt idx="0">
                  <c:v>2018 eelarve tegelik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'2020'!$B$3:$B$14</c:f>
              <c:numCache>
                <c:formatCode>General</c:formatCode>
                <c:ptCount val="12"/>
                <c:pt idx="0">
                  <c:v>330058</c:v>
                </c:pt>
                <c:pt idx="1">
                  <c:v>359133</c:v>
                </c:pt>
                <c:pt idx="2">
                  <c:v>397890</c:v>
                </c:pt>
                <c:pt idx="3">
                  <c:v>358784</c:v>
                </c:pt>
                <c:pt idx="4">
                  <c:v>381613</c:v>
                </c:pt>
                <c:pt idx="5">
                  <c:v>407596</c:v>
                </c:pt>
                <c:pt idx="6">
                  <c:v>387652</c:v>
                </c:pt>
                <c:pt idx="7">
                  <c:v>367033</c:v>
                </c:pt>
                <c:pt idx="8">
                  <c:v>375321</c:v>
                </c:pt>
                <c:pt idx="9">
                  <c:v>367200</c:v>
                </c:pt>
                <c:pt idx="10">
                  <c:v>395478</c:v>
                </c:pt>
                <c:pt idx="11">
                  <c:v>466146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7-417C-A525-182982326BE4}"/>
            </c:ext>
          </c:extLst>
        </c:ser>
        <c:ser>
          <c:idx val="1"/>
          <c:order val="1"/>
          <c:tx>
            <c:strRef>
              <c:f>'2020'!$C$2</c:f>
              <c:strCache>
                <c:ptCount val="1"/>
                <c:pt idx="0">
                  <c:v>2019 eelarve tegelik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'2020'!$C$3:$C$14</c:f>
              <c:numCache>
                <c:formatCode>0</c:formatCode>
                <c:ptCount val="12"/>
                <c:pt idx="0">
                  <c:v>357518.8</c:v>
                </c:pt>
                <c:pt idx="1">
                  <c:v>385457.79</c:v>
                </c:pt>
                <c:pt idx="2">
                  <c:v>453756.8</c:v>
                </c:pt>
                <c:pt idx="3">
                  <c:v>397156.74</c:v>
                </c:pt>
                <c:pt idx="4">
                  <c:v>401003.3</c:v>
                </c:pt>
                <c:pt idx="5">
                  <c:v>436049.17</c:v>
                </c:pt>
                <c:pt idx="6">
                  <c:v>413356.4</c:v>
                </c:pt>
                <c:pt idx="7">
                  <c:v>399497.33</c:v>
                </c:pt>
                <c:pt idx="8">
                  <c:v>403745.66</c:v>
                </c:pt>
                <c:pt idx="9">
                  <c:v>680314.55</c:v>
                </c:pt>
                <c:pt idx="10">
                  <c:v>419680.05</c:v>
                </c:pt>
                <c:pt idx="11">
                  <c:v>488073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7-417C-A525-182982326BE4}"/>
            </c:ext>
          </c:extLst>
        </c:ser>
        <c:ser>
          <c:idx val="2"/>
          <c:order val="2"/>
          <c:tx>
            <c:strRef>
              <c:f>'2020'!$K$2</c:f>
              <c:strCache>
                <c:ptCount val="1"/>
                <c:pt idx="0">
                  <c:v>2020 tegelik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'2020'!$K$3:$K$14</c:f>
              <c:numCache>
                <c:formatCode>General</c:formatCode>
                <c:ptCount val="12"/>
                <c:pt idx="0">
                  <c:v>383353.41</c:v>
                </c:pt>
                <c:pt idx="1">
                  <c:v>396344.14</c:v>
                </c:pt>
                <c:pt idx="2">
                  <c:v>434704.5</c:v>
                </c:pt>
                <c:pt idx="3">
                  <c:v>422349.86</c:v>
                </c:pt>
                <c:pt idx="4">
                  <c:v>398707.85</c:v>
                </c:pt>
                <c:pt idx="5">
                  <c:v>428024.58</c:v>
                </c:pt>
                <c:pt idx="6">
                  <c:v>433914.89</c:v>
                </c:pt>
                <c:pt idx="7">
                  <c:v>401997.99</c:v>
                </c:pt>
                <c:pt idx="8">
                  <c:v>424223.06</c:v>
                </c:pt>
                <c:pt idx="9">
                  <c:v>425179.04</c:v>
                </c:pt>
                <c:pt idx="10">
                  <c:v>425132.96</c:v>
                </c:pt>
                <c:pt idx="11">
                  <c:v>502533.6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7-417C-A525-182982326BE4}"/>
            </c:ext>
          </c:extLst>
        </c:ser>
        <c:ser>
          <c:idx val="3"/>
          <c:order val="3"/>
          <c:tx>
            <c:strRef>
              <c:f>'2020'!$D$2</c:f>
              <c:strCache>
                <c:ptCount val="1"/>
                <c:pt idx="0">
                  <c:v>2020 eelarve tegelik</c:v>
                </c:pt>
              </c:strCache>
            </c:strRef>
          </c:tx>
          <c:val>
            <c:numRef>
              <c:f>'2020'!$E$3:$E$14</c:f>
              <c:numCache>
                <c:formatCode>0</c:formatCode>
                <c:ptCount val="12"/>
                <c:pt idx="0">
                  <c:v>383353.41</c:v>
                </c:pt>
                <c:pt idx="1">
                  <c:v>396344.14</c:v>
                </c:pt>
                <c:pt idx="2">
                  <c:v>434705</c:v>
                </c:pt>
                <c:pt idx="3">
                  <c:v>422350</c:v>
                </c:pt>
                <c:pt idx="4">
                  <c:v>398708</c:v>
                </c:pt>
                <c:pt idx="5" formatCode="General">
                  <c:v>428024.58</c:v>
                </c:pt>
                <c:pt idx="6" formatCode="General">
                  <c:v>433914.89</c:v>
                </c:pt>
                <c:pt idx="7" formatCode="General">
                  <c:v>401997.99</c:v>
                </c:pt>
                <c:pt idx="8" formatCode="General">
                  <c:v>424223.06</c:v>
                </c:pt>
                <c:pt idx="9" formatCode="General">
                  <c:v>425179.04</c:v>
                </c:pt>
                <c:pt idx="10">
                  <c:v>425000</c:v>
                </c:pt>
                <c:pt idx="11">
                  <c:v>475000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7-417C-A525-182982326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60384"/>
        <c:axId val="1"/>
      </c:lineChart>
      <c:catAx>
        <c:axId val="62926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292603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0335870516185477"/>
          <c:y val="0.30076443569553807"/>
          <c:w val="0.85219685039370074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strRef>
              <c:f>'2021'!$B$2</c:f>
              <c:strCache>
                <c:ptCount val="1"/>
                <c:pt idx="0">
                  <c:v>2018 eelarve tegelik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'2021'!$B$3:$B$14</c:f>
              <c:numCache>
                <c:formatCode>General</c:formatCode>
                <c:ptCount val="12"/>
                <c:pt idx="0">
                  <c:v>330058</c:v>
                </c:pt>
                <c:pt idx="1">
                  <c:v>359133</c:v>
                </c:pt>
                <c:pt idx="2">
                  <c:v>397890</c:v>
                </c:pt>
                <c:pt idx="3">
                  <c:v>358784</c:v>
                </c:pt>
                <c:pt idx="4">
                  <c:v>381613</c:v>
                </c:pt>
                <c:pt idx="5">
                  <c:v>407596</c:v>
                </c:pt>
                <c:pt idx="6">
                  <c:v>387652</c:v>
                </c:pt>
                <c:pt idx="7">
                  <c:v>367033</c:v>
                </c:pt>
                <c:pt idx="8">
                  <c:v>375321</c:v>
                </c:pt>
                <c:pt idx="9">
                  <c:v>367200</c:v>
                </c:pt>
                <c:pt idx="10">
                  <c:v>395478</c:v>
                </c:pt>
                <c:pt idx="11">
                  <c:v>466146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F-45C4-B237-990B15E4828F}"/>
            </c:ext>
          </c:extLst>
        </c:ser>
        <c:ser>
          <c:idx val="1"/>
          <c:order val="1"/>
          <c:tx>
            <c:strRef>
              <c:f>'2021'!$C$2</c:f>
              <c:strCache>
                <c:ptCount val="1"/>
                <c:pt idx="0">
                  <c:v>2019 eelarve tegelik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'2021'!$C$3:$C$14</c:f>
              <c:numCache>
                <c:formatCode>0</c:formatCode>
                <c:ptCount val="12"/>
                <c:pt idx="0">
                  <c:v>357518.8</c:v>
                </c:pt>
                <c:pt idx="1">
                  <c:v>385457.79</c:v>
                </c:pt>
                <c:pt idx="2">
                  <c:v>453756.8</c:v>
                </c:pt>
                <c:pt idx="3">
                  <c:v>397156.74</c:v>
                </c:pt>
                <c:pt idx="4">
                  <c:v>401003.3</c:v>
                </c:pt>
                <c:pt idx="5">
                  <c:v>436049.17</c:v>
                </c:pt>
                <c:pt idx="6">
                  <c:v>413356.4</c:v>
                </c:pt>
                <c:pt idx="7">
                  <c:v>399497.33</c:v>
                </c:pt>
                <c:pt idx="8">
                  <c:v>403745.66</c:v>
                </c:pt>
                <c:pt idx="9">
                  <c:v>680314.55</c:v>
                </c:pt>
                <c:pt idx="10">
                  <c:v>419680.05</c:v>
                </c:pt>
                <c:pt idx="11">
                  <c:v>488073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BF-45C4-B237-990B15E4828F}"/>
            </c:ext>
          </c:extLst>
        </c:ser>
        <c:ser>
          <c:idx val="2"/>
          <c:order val="2"/>
          <c:tx>
            <c:strRef>
              <c:f>'2021'!$E$2</c:f>
              <c:strCache>
                <c:ptCount val="1"/>
                <c:pt idx="0">
                  <c:v>2021 eelarve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'2021'!$E$3:$E$14</c:f>
              <c:numCache>
                <c:formatCode>0</c:formatCode>
                <c:ptCount val="12"/>
                <c:pt idx="0">
                  <c:v>376851</c:v>
                </c:pt>
                <c:pt idx="1">
                  <c:v>402992</c:v>
                </c:pt>
                <c:pt idx="2">
                  <c:v>442220</c:v>
                </c:pt>
                <c:pt idx="3">
                  <c:v>446603</c:v>
                </c:pt>
                <c:pt idx="4">
                  <c:v>354572</c:v>
                </c:pt>
                <c:pt idx="5">
                  <c:v>434517</c:v>
                </c:pt>
                <c:pt idx="6">
                  <c:v>440496</c:v>
                </c:pt>
                <c:pt idx="7">
                  <c:v>408095</c:v>
                </c:pt>
                <c:pt idx="8">
                  <c:v>430658</c:v>
                </c:pt>
                <c:pt idx="9">
                  <c:v>431628</c:v>
                </c:pt>
                <c:pt idx="10">
                  <c:v>432665</c:v>
                </c:pt>
                <c:pt idx="11">
                  <c:v>482205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BF-45C4-B237-990B15E4828F}"/>
            </c:ext>
          </c:extLst>
        </c:ser>
        <c:ser>
          <c:idx val="3"/>
          <c:order val="3"/>
          <c:tx>
            <c:strRef>
              <c:f>'2021'!$E$2</c:f>
              <c:strCache>
                <c:ptCount val="1"/>
                <c:pt idx="0">
                  <c:v>2021 eelarve</c:v>
                </c:pt>
              </c:strCache>
            </c:strRef>
          </c:tx>
          <c:val>
            <c:numRef>
              <c:f>'2021'!$E$3:$E$14</c:f>
              <c:numCache>
                <c:formatCode>0</c:formatCode>
                <c:ptCount val="12"/>
                <c:pt idx="0">
                  <c:v>376851</c:v>
                </c:pt>
                <c:pt idx="1">
                  <c:v>402992</c:v>
                </c:pt>
                <c:pt idx="2">
                  <c:v>442220</c:v>
                </c:pt>
                <c:pt idx="3">
                  <c:v>446603</c:v>
                </c:pt>
                <c:pt idx="4">
                  <c:v>354572</c:v>
                </c:pt>
                <c:pt idx="5">
                  <c:v>434517</c:v>
                </c:pt>
                <c:pt idx="6">
                  <c:v>440496</c:v>
                </c:pt>
                <c:pt idx="7">
                  <c:v>408095</c:v>
                </c:pt>
                <c:pt idx="8">
                  <c:v>430658</c:v>
                </c:pt>
                <c:pt idx="9">
                  <c:v>431628</c:v>
                </c:pt>
                <c:pt idx="10">
                  <c:v>432665</c:v>
                </c:pt>
                <c:pt idx="11">
                  <c:v>482205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BF-45C4-B237-990B15E4828F}"/>
            </c:ext>
          </c:extLst>
        </c:ser>
        <c:ser>
          <c:idx val="4"/>
          <c:order val="4"/>
          <c:tx>
            <c:v>2020 eelarve</c:v>
          </c:tx>
          <c:val>
            <c:numRef>
              <c:f>'2021'!$D$3:$D$14</c:f>
              <c:numCache>
                <c:formatCode>0.00</c:formatCode>
                <c:ptCount val="12"/>
                <c:pt idx="0">
                  <c:v>383353.41</c:v>
                </c:pt>
                <c:pt idx="1">
                  <c:v>396344.14</c:v>
                </c:pt>
                <c:pt idx="2">
                  <c:v>434704.5</c:v>
                </c:pt>
                <c:pt idx="3">
                  <c:v>422349.86</c:v>
                </c:pt>
                <c:pt idx="4">
                  <c:v>398707.85</c:v>
                </c:pt>
                <c:pt idx="5" formatCode="General">
                  <c:v>428024.58</c:v>
                </c:pt>
                <c:pt idx="6" formatCode="General">
                  <c:v>433914.89</c:v>
                </c:pt>
                <c:pt idx="7" formatCode="General">
                  <c:v>401997.99</c:v>
                </c:pt>
                <c:pt idx="8" formatCode="General">
                  <c:v>424223.06</c:v>
                </c:pt>
                <c:pt idx="9" formatCode="General">
                  <c:v>425179.04</c:v>
                </c:pt>
                <c:pt idx="10">
                  <c:v>425132.96</c:v>
                </c:pt>
                <c:pt idx="11">
                  <c:v>502533.6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4BF-45C4-B237-990B15E4828F}"/>
            </c:ext>
          </c:extLst>
        </c:ser>
        <c:ser>
          <c:idx val="5"/>
          <c:order val="5"/>
          <c:tx>
            <c:v>2022 eelarve</c:v>
          </c:tx>
          <c:val>
            <c:numRef>
              <c:f>'2021'!#REF!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4BF-45C4-B237-990B15E48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60384"/>
        <c:axId val="1"/>
      </c:lineChart>
      <c:catAx>
        <c:axId val="62926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292603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8.2820658389488142E-2"/>
          <c:y val="0.85098468410686101"/>
          <c:w val="0.9"/>
          <c:h val="3.8995073622729574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0335875727132857"/>
          <c:y val="0.30538608150584301"/>
          <c:w val="0.85219685039370074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strRef>
              <c:f>'2022'!$B$2</c:f>
              <c:strCache>
                <c:ptCount val="1"/>
                <c:pt idx="0">
                  <c:v>2018 eelarve tegelik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'2022'!$B$3:$B$14</c:f>
              <c:numCache>
                <c:formatCode>General</c:formatCode>
                <c:ptCount val="12"/>
                <c:pt idx="0">
                  <c:v>330058</c:v>
                </c:pt>
                <c:pt idx="1">
                  <c:v>359133</c:v>
                </c:pt>
                <c:pt idx="2">
                  <c:v>397890</c:v>
                </c:pt>
                <c:pt idx="3">
                  <c:v>358784</c:v>
                </c:pt>
                <c:pt idx="4">
                  <c:v>381613</c:v>
                </c:pt>
                <c:pt idx="5">
                  <c:v>407596</c:v>
                </c:pt>
                <c:pt idx="6">
                  <c:v>387652</c:v>
                </c:pt>
                <c:pt idx="7">
                  <c:v>367033</c:v>
                </c:pt>
                <c:pt idx="8">
                  <c:v>375321</c:v>
                </c:pt>
                <c:pt idx="9">
                  <c:v>367200</c:v>
                </c:pt>
                <c:pt idx="10">
                  <c:v>395478</c:v>
                </c:pt>
                <c:pt idx="11">
                  <c:v>466146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89-4E4E-B3FB-BAE56194C5DC}"/>
            </c:ext>
          </c:extLst>
        </c:ser>
        <c:ser>
          <c:idx val="2"/>
          <c:order val="1"/>
          <c:tx>
            <c:strRef>
              <c:f>'2022'!$C$2</c:f>
              <c:strCache>
                <c:ptCount val="1"/>
                <c:pt idx="0">
                  <c:v>2019 eelarve tegelik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'2022'!$C$3:$C$14</c:f>
              <c:numCache>
                <c:formatCode>0</c:formatCode>
                <c:ptCount val="12"/>
                <c:pt idx="0">
                  <c:v>357518.8</c:v>
                </c:pt>
                <c:pt idx="1">
                  <c:v>385457.79</c:v>
                </c:pt>
                <c:pt idx="2">
                  <c:v>453756.8</c:v>
                </c:pt>
                <c:pt idx="3">
                  <c:v>397156.74</c:v>
                </c:pt>
                <c:pt idx="4">
                  <c:v>401003.3</c:v>
                </c:pt>
                <c:pt idx="5">
                  <c:v>436049.17</c:v>
                </c:pt>
                <c:pt idx="6">
                  <c:v>413356.4</c:v>
                </c:pt>
                <c:pt idx="7">
                  <c:v>399497.33</c:v>
                </c:pt>
                <c:pt idx="8">
                  <c:v>403745.66</c:v>
                </c:pt>
                <c:pt idx="9">
                  <c:v>680314.55</c:v>
                </c:pt>
                <c:pt idx="10">
                  <c:v>419680.05</c:v>
                </c:pt>
                <c:pt idx="11">
                  <c:v>488073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89-4E4E-B3FB-BAE56194C5DC}"/>
            </c:ext>
          </c:extLst>
        </c:ser>
        <c:ser>
          <c:idx val="3"/>
          <c:order val="2"/>
          <c:tx>
            <c:strRef>
              <c:f>'2022'!$E$2</c:f>
              <c:strCache>
                <c:ptCount val="1"/>
                <c:pt idx="0">
                  <c:v>2021 eelarve koos lisaeelarvega</c:v>
                </c:pt>
              </c:strCache>
            </c:strRef>
          </c:tx>
          <c:val>
            <c:numRef>
              <c:f>'2022'!$E$3:$E$14</c:f>
              <c:numCache>
                <c:formatCode>0</c:formatCode>
                <c:ptCount val="12"/>
                <c:pt idx="0">
                  <c:v>376850.66000000003</c:v>
                </c:pt>
                <c:pt idx="1">
                  <c:v>402991.56</c:v>
                </c:pt>
                <c:pt idx="2">
                  <c:v>442219.74</c:v>
                </c:pt>
                <c:pt idx="3">
                  <c:v>446602.72</c:v>
                </c:pt>
                <c:pt idx="4">
                  <c:v>425044.93</c:v>
                </c:pt>
                <c:pt idx="5">
                  <c:v>451096.46</c:v>
                </c:pt>
                <c:pt idx="6">
                  <c:v>449971.01</c:v>
                </c:pt>
                <c:pt idx="7">
                  <c:v>432132.55</c:v>
                </c:pt>
                <c:pt idx="8">
                  <c:v>441549.51</c:v>
                </c:pt>
                <c:pt idx="9">
                  <c:v>447346.85</c:v>
                </c:pt>
                <c:pt idx="10">
                  <c:v>461961</c:v>
                </c:pt>
                <c:pt idx="11">
                  <c:v>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89-4E4E-B3FB-BAE56194C5DC}"/>
            </c:ext>
          </c:extLst>
        </c:ser>
        <c:ser>
          <c:idx val="4"/>
          <c:order val="3"/>
          <c:tx>
            <c:strRef>
              <c:f>'2022'!$D$2</c:f>
              <c:strCache>
                <c:ptCount val="1"/>
                <c:pt idx="0">
                  <c:v>2020 eelarve tegelik</c:v>
                </c:pt>
              </c:strCache>
            </c:strRef>
          </c:tx>
          <c:val>
            <c:numRef>
              <c:f>'2022'!$D$3:$D$14</c:f>
              <c:numCache>
                <c:formatCode>0.00</c:formatCode>
                <c:ptCount val="12"/>
                <c:pt idx="0">
                  <c:v>383353.41</c:v>
                </c:pt>
                <c:pt idx="1">
                  <c:v>396344.14</c:v>
                </c:pt>
                <c:pt idx="2">
                  <c:v>434704.5</c:v>
                </c:pt>
                <c:pt idx="3">
                  <c:v>422349.86</c:v>
                </c:pt>
                <c:pt idx="4">
                  <c:v>398707.85</c:v>
                </c:pt>
                <c:pt idx="5" formatCode="General">
                  <c:v>428024.58</c:v>
                </c:pt>
                <c:pt idx="6" formatCode="General">
                  <c:v>433914.89</c:v>
                </c:pt>
                <c:pt idx="7" formatCode="General">
                  <c:v>401997.99</c:v>
                </c:pt>
                <c:pt idx="8" formatCode="General">
                  <c:v>424223.06</c:v>
                </c:pt>
                <c:pt idx="9" formatCode="General">
                  <c:v>425179.04</c:v>
                </c:pt>
                <c:pt idx="10">
                  <c:v>425132.96</c:v>
                </c:pt>
                <c:pt idx="11">
                  <c:v>502533.6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89-4E4E-B3FB-BAE56194C5DC}"/>
            </c:ext>
          </c:extLst>
        </c:ser>
        <c:ser>
          <c:idx val="5"/>
          <c:order val="4"/>
          <c:tx>
            <c:strRef>
              <c:f>'2022'!$F$2</c:f>
              <c:strCache>
                <c:ptCount val="1"/>
                <c:pt idx="0">
                  <c:v>2022 eelarve</c:v>
                </c:pt>
              </c:strCache>
            </c:strRef>
          </c:tx>
          <c:val>
            <c:numRef>
              <c:f>'2022'!$F$3:$F$14</c:f>
              <c:numCache>
                <c:formatCode>General</c:formatCode>
                <c:ptCount val="12"/>
                <c:pt idx="0">
                  <c:v>399461.69960000005</c:v>
                </c:pt>
                <c:pt idx="1">
                  <c:v>427171.05360000004</c:v>
                </c:pt>
                <c:pt idx="2">
                  <c:v>468752.92440000002</c:v>
                </c:pt>
                <c:pt idx="3">
                  <c:v>473398.88319999998</c:v>
                </c:pt>
                <c:pt idx="4">
                  <c:v>450547.62580000004</c:v>
                </c:pt>
                <c:pt idx="5">
                  <c:v>478162.24760000006</c:v>
                </c:pt>
                <c:pt idx="6">
                  <c:v>476969.27060000005</c:v>
                </c:pt>
                <c:pt idx="7">
                  <c:v>458060.50300000003</c:v>
                </c:pt>
                <c:pt idx="8">
                  <c:v>468042.48060000001</c:v>
                </c:pt>
                <c:pt idx="9">
                  <c:v>474187.66100000002</c:v>
                </c:pt>
                <c:pt idx="10">
                  <c:v>489678.66000000003</c:v>
                </c:pt>
                <c:pt idx="11">
                  <c:v>530000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89-4E4E-B3FB-BAE56194C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60384"/>
        <c:axId val="1"/>
      </c:lineChart>
      <c:catAx>
        <c:axId val="62926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29260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645619924468688"/>
          <c:y val="0.72511541916115341"/>
          <c:w val="0.33201819991936743"/>
          <c:h val="0.1605229772376988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9525</xdr:rowOff>
    </xdr:from>
    <xdr:to>
      <xdr:col>7</xdr:col>
      <xdr:colOff>581025</xdr:colOff>
      <xdr:row>35</xdr:row>
      <xdr:rowOff>142875</xdr:rowOff>
    </xdr:to>
    <xdr:graphicFrame macro="">
      <xdr:nvGraphicFramePr>
        <xdr:cNvPr id="1520" name="Diagramm 8">
          <a:extLst>
            <a:ext uri="{FF2B5EF4-FFF2-40B4-BE49-F238E27FC236}">
              <a16:creationId xmlns:a16="http://schemas.microsoft.com/office/drawing/2014/main" id="{CFD93A0A-D488-4756-A212-ABD88F9B39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38100</xdr:rowOff>
    </xdr:from>
    <xdr:to>
      <xdr:col>8</xdr:col>
      <xdr:colOff>333375</xdr:colOff>
      <xdr:row>35</xdr:row>
      <xdr:rowOff>28575</xdr:rowOff>
    </xdr:to>
    <xdr:graphicFrame macro="">
      <xdr:nvGraphicFramePr>
        <xdr:cNvPr id="3561" name="Diagramm 2">
          <a:extLst>
            <a:ext uri="{FF2B5EF4-FFF2-40B4-BE49-F238E27FC236}">
              <a16:creationId xmlns:a16="http://schemas.microsoft.com/office/drawing/2014/main" id="{DD8DF52A-EC87-453F-AA15-BB9FE4468D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47625</xdr:rowOff>
    </xdr:from>
    <xdr:to>
      <xdr:col>18</xdr:col>
      <xdr:colOff>19050</xdr:colOff>
      <xdr:row>39</xdr:row>
      <xdr:rowOff>142875</xdr:rowOff>
    </xdr:to>
    <xdr:graphicFrame macro="">
      <xdr:nvGraphicFramePr>
        <xdr:cNvPr id="139685" name="Diagramm 2">
          <a:extLst>
            <a:ext uri="{FF2B5EF4-FFF2-40B4-BE49-F238E27FC236}">
              <a16:creationId xmlns:a16="http://schemas.microsoft.com/office/drawing/2014/main" id="{201E55F0-B441-4FE0-83A6-4FA3EB385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</xdr:colOff>
      <xdr:row>17</xdr:row>
      <xdr:rowOff>57150</xdr:rowOff>
    </xdr:from>
    <xdr:to>
      <xdr:col>8</xdr:col>
      <xdr:colOff>147637</xdr:colOff>
      <xdr:row>34</xdr:row>
      <xdr:rowOff>47625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FD20AD0-4A4D-4F7F-B05E-EC7D9B01CB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19</xdr:row>
      <xdr:rowOff>0</xdr:rowOff>
    </xdr:from>
    <xdr:to>
      <xdr:col>7</xdr:col>
      <xdr:colOff>342900</xdr:colOff>
      <xdr:row>38</xdr:row>
      <xdr:rowOff>142875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19BC71F8-F191-48BA-A1FD-89CE82B5C2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771525</xdr:rowOff>
    </xdr:from>
    <xdr:to>
      <xdr:col>6</xdr:col>
      <xdr:colOff>542925</xdr:colOff>
      <xdr:row>45</xdr:row>
      <xdr:rowOff>95250</xdr:rowOff>
    </xdr:to>
    <xdr:graphicFrame macro="">
      <xdr:nvGraphicFramePr>
        <xdr:cNvPr id="6" name="Diagramm 2">
          <a:extLst>
            <a:ext uri="{FF2B5EF4-FFF2-40B4-BE49-F238E27FC236}">
              <a16:creationId xmlns:a16="http://schemas.microsoft.com/office/drawing/2014/main" id="{76CE264F-23AC-4C81-94A9-301CE2F576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8</xdr:col>
      <xdr:colOff>485775</xdr:colOff>
      <xdr:row>52</xdr:row>
      <xdr:rowOff>152400</xdr:rowOff>
    </xdr:to>
    <xdr:graphicFrame macro="">
      <xdr:nvGraphicFramePr>
        <xdr:cNvPr id="15" name="Diagramm 2">
          <a:extLst>
            <a:ext uri="{FF2B5EF4-FFF2-40B4-BE49-F238E27FC236}">
              <a16:creationId xmlns:a16="http://schemas.microsoft.com/office/drawing/2014/main" id="{4E6FADEE-91E1-4882-A9C4-6E2FF29B37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76200</xdr:rowOff>
    </xdr:from>
    <xdr:to>
      <xdr:col>9</xdr:col>
      <xdr:colOff>485775</xdr:colOff>
      <xdr:row>65</xdr:row>
      <xdr:rowOff>104775</xdr:rowOff>
    </xdr:to>
    <xdr:graphicFrame macro="">
      <xdr:nvGraphicFramePr>
        <xdr:cNvPr id="4" name="Diagramm 2">
          <a:extLst>
            <a:ext uri="{FF2B5EF4-FFF2-40B4-BE49-F238E27FC236}">
              <a16:creationId xmlns:a16="http://schemas.microsoft.com/office/drawing/2014/main" id="{9E9BF56C-F2D1-4208-96B3-10EB5D24C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workbookViewId="0">
      <selection sqref="A1:IV65536"/>
    </sheetView>
  </sheetViews>
  <sheetFormatPr defaultRowHeight="12.75" x14ac:dyDescent="0.2"/>
  <cols>
    <col min="1" max="1" width="3.42578125" customWidth="1"/>
    <col min="2" max="2" width="7.7109375" customWidth="1"/>
    <col min="3" max="3" width="8.42578125" customWidth="1"/>
    <col min="4" max="5" width="8.7109375" customWidth="1"/>
    <col min="6" max="6" width="9" customWidth="1"/>
    <col min="7" max="7" width="8.7109375" customWidth="1"/>
    <col min="8" max="8" width="8.85546875" customWidth="1"/>
    <col min="9" max="9" width="6" customWidth="1"/>
    <col min="10" max="10" width="8.28515625" customWidth="1"/>
    <col min="11" max="11" width="8.140625" customWidth="1"/>
    <col min="12" max="12" width="6.85546875" customWidth="1"/>
    <col min="13" max="14" width="8.28515625" customWidth="1"/>
    <col min="16" max="16" width="10.140625" customWidth="1"/>
  </cols>
  <sheetData>
    <row r="1" spans="1:17" ht="15.75" x14ac:dyDescent="0.25">
      <c r="C1" s="1" t="s">
        <v>0</v>
      </c>
      <c r="D1" s="1"/>
      <c r="E1" s="1"/>
      <c r="F1" s="1"/>
      <c r="G1" s="1"/>
      <c r="H1" s="1"/>
      <c r="I1" s="1"/>
      <c r="J1" s="9" t="s">
        <v>1</v>
      </c>
      <c r="O1" s="12"/>
    </row>
    <row r="2" spans="1:17" x14ac:dyDescent="0.2">
      <c r="E2" s="15"/>
      <c r="F2" s="15"/>
      <c r="N2" t="s">
        <v>26</v>
      </c>
      <c r="O2" s="12"/>
    </row>
    <row r="3" spans="1:17" x14ac:dyDescent="0.2">
      <c r="A3" s="2"/>
      <c r="B3" s="2">
        <v>2004</v>
      </c>
      <c r="C3" s="2">
        <v>2005</v>
      </c>
      <c r="D3" s="2">
        <v>2006</v>
      </c>
      <c r="E3" s="2">
        <v>2007</v>
      </c>
      <c r="F3" s="5">
        <v>2008</v>
      </c>
      <c r="G3" s="5">
        <v>2009</v>
      </c>
      <c r="H3" s="5">
        <v>2010</v>
      </c>
      <c r="I3" s="8"/>
      <c r="J3" s="3" t="s">
        <v>2</v>
      </c>
      <c r="K3" s="3" t="s">
        <v>3</v>
      </c>
      <c r="L3" s="3" t="s">
        <v>4</v>
      </c>
      <c r="M3" s="3" t="s">
        <v>5</v>
      </c>
    </row>
    <row r="4" spans="1:17" x14ac:dyDescent="0.2">
      <c r="A4" s="2" t="s">
        <v>27</v>
      </c>
      <c r="B4" s="2">
        <v>625446</v>
      </c>
      <c r="C4" s="2">
        <v>633910</v>
      </c>
      <c r="D4" s="2">
        <v>813503</v>
      </c>
      <c r="E4" s="2">
        <v>1117083</v>
      </c>
      <c r="F4" s="19">
        <v>1450393</v>
      </c>
      <c r="G4" s="2">
        <v>1145876</v>
      </c>
      <c r="H4" s="16">
        <f>G4-G4*0.0825</f>
        <v>1051341.23</v>
      </c>
      <c r="I4" s="24">
        <f>(G4-M4)/G4*100</f>
        <v>14.384933448296325</v>
      </c>
      <c r="J4" s="16">
        <v>585642</v>
      </c>
      <c r="K4" s="16">
        <f>J4/0.6*0.25</f>
        <v>244017.5</v>
      </c>
      <c r="L4" s="2">
        <v>151383</v>
      </c>
      <c r="M4" s="16">
        <f>K4+J4+L4</f>
        <v>981042.5</v>
      </c>
      <c r="N4" s="10">
        <f>SUM(M3:M4)-SUM(H3:H4)</f>
        <v>-72308.729999999981</v>
      </c>
    </row>
    <row r="5" spans="1:17" x14ac:dyDescent="0.2">
      <c r="A5" s="2" t="s">
        <v>28</v>
      </c>
      <c r="B5" s="2">
        <v>480613</v>
      </c>
      <c r="C5" s="2">
        <v>523140</v>
      </c>
      <c r="D5" s="2">
        <v>741722</v>
      </c>
      <c r="E5" s="2">
        <v>883252</v>
      </c>
      <c r="F5" s="19">
        <v>1056597</v>
      </c>
      <c r="G5" s="2">
        <v>1038593</v>
      </c>
      <c r="H5" s="16">
        <f>G5-G5*0.0825</f>
        <v>952909.07750000001</v>
      </c>
      <c r="I5" s="24">
        <f>(G5-M5)/G5*100</f>
        <v>22.691949589492708</v>
      </c>
      <c r="J5" s="16">
        <v>563176</v>
      </c>
      <c r="K5" s="16">
        <v>234657</v>
      </c>
      <c r="L5" s="2">
        <v>5083</v>
      </c>
      <c r="M5" s="16">
        <f t="shared" ref="M5:M15" si="0">K5+J5+L5</f>
        <v>802916</v>
      </c>
      <c r="N5" s="10">
        <f>SUM(M4:M5)-SUM(H4:H5)</f>
        <v>-220291.80750000011</v>
      </c>
    </row>
    <row r="6" spans="1:17" x14ac:dyDescent="0.2">
      <c r="A6" s="2" t="s">
        <v>29</v>
      </c>
      <c r="B6" s="2">
        <v>452563</v>
      </c>
      <c r="C6" s="2">
        <v>529115</v>
      </c>
      <c r="D6" s="2">
        <v>796735</v>
      </c>
      <c r="E6" s="2">
        <v>935364</v>
      </c>
      <c r="F6" s="19">
        <v>1119371</v>
      </c>
      <c r="G6" s="2">
        <v>998767</v>
      </c>
      <c r="H6" s="16">
        <f t="shared" ref="H6:H15" si="1">G6-G6*0.0825</f>
        <v>916368.72250000003</v>
      </c>
      <c r="I6" s="24">
        <f t="shared" ref="I6:I15" si="2">(G6-M6)/G6*100</f>
        <v>21.382364455373477</v>
      </c>
      <c r="J6" s="16">
        <v>551415</v>
      </c>
      <c r="K6" s="2">
        <v>229756</v>
      </c>
      <c r="L6" s="2">
        <v>4036</v>
      </c>
      <c r="M6" s="16">
        <f>K6+J6+L6</f>
        <v>785207</v>
      </c>
      <c r="N6" s="10">
        <f>SUM(M4:M6)-SUM(H4:H6)</f>
        <v>-351453.53000000026</v>
      </c>
    </row>
    <row r="7" spans="1:17" x14ac:dyDescent="0.2">
      <c r="A7" s="2" t="s">
        <v>30</v>
      </c>
      <c r="B7" s="2">
        <v>474801</v>
      </c>
      <c r="C7" s="2">
        <v>624025</v>
      </c>
      <c r="D7" s="2">
        <v>641384</v>
      </c>
      <c r="E7" s="2">
        <v>965519</v>
      </c>
      <c r="F7" s="19">
        <v>1228837</v>
      </c>
      <c r="G7" s="2">
        <v>1065587</v>
      </c>
      <c r="H7" s="16">
        <f t="shared" si="1"/>
        <v>977676.07250000001</v>
      </c>
      <c r="I7" s="24">
        <f t="shared" si="2"/>
        <v>19.107965844177905</v>
      </c>
      <c r="J7" s="2">
        <v>543827</v>
      </c>
      <c r="K7" s="2">
        <v>226595</v>
      </c>
      <c r="L7" s="2">
        <v>91553</v>
      </c>
      <c r="M7" s="16">
        <f t="shared" si="0"/>
        <v>861975</v>
      </c>
      <c r="N7" s="10">
        <f>SUM(M4:M7)-SUM(H4:H7)</f>
        <v>-467154.60250000004</v>
      </c>
      <c r="O7" s="10"/>
    </row>
    <row r="8" spans="1:17" x14ac:dyDescent="0.2">
      <c r="A8" s="2" t="s">
        <v>24</v>
      </c>
      <c r="B8" s="2">
        <v>542707</v>
      </c>
      <c r="C8" s="2">
        <v>642593</v>
      </c>
      <c r="D8" s="2">
        <v>762946</v>
      </c>
      <c r="E8" s="2">
        <v>952914</v>
      </c>
      <c r="F8" s="19">
        <v>1177069</v>
      </c>
      <c r="G8" s="2">
        <v>944559</v>
      </c>
      <c r="H8" s="16">
        <f t="shared" si="1"/>
        <v>866632.88249999995</v>
      </c>
      <c r="I8" s="24">
        <f>(G8-M8)/G8*100</f>
        <v>5.2977103600727959</v>
      </c>
      <c r="J8" s="2">
        <v>538959</v>
      </c>
      <c r="K8" s="2">
        <v>224566</v>
      </c>
      <c r="L8" s="2">
        <v>130994</v>
      </c>
      <c r="M8" s="16">
        <f t="shared" si="0"/>
        <v>894519</v>
      </c>
      <c r="N8" s="10">
        <f>SUM(M4:M8)-SUM(H4:H8)</f>
        <v>-439268.48500000034</v>
      </c>
      <c r="O8" s="10">
        <f>SUM(M4:M8)</f>
        <v>4325659.5</v>
      </c>
    </row>
    <row r="9" spans="1:17" x14ac:dyDescent="0.2">
      <c r="A9" s="2" t="s">
        <v>31</v>
      </c>
      <c r="B9" s="2">
        <v>548957</v>
      </c>
      <c r="C9" s="2">
        <v>624694</v>
      </c>
      <c r="D9" s="2">
        <v>790659</v>
      </c>
      <c r="E9" s="2">
        <v>1024600</v>
      </c>
      <c r="F9" s="19">
        <v>1219532</v>
      </c>
      <c r="G9" s="2">
        <v>943074</v>
      </c>
      <c r="H9" s="16">
        <f t="shared" si="1"/>
        <v>865270.39500000002</v>
      </c>
      <c r="I9" s="24">
        <f>(G9-M9)/G9*100</f>
        <v>7.2875511359659999</v>
      </c>
      <c r="J9" s="2">
        <v>530106</v>
      </c>
      <c r="K9" s="2">
        <v>220877</v>
      </c>
      <c r="L9" s="2">
        <v>123364</v>
      </c>
      <c r="M9" s="16">
        <f t="shared" si="0"/>
        <v>874347</v>
      </c>
      <c r="N9" s="10">
        <f>SUM(M4:M9)-SUM(H4:H9)</f>
        <v>-430191.88000000082</v>
      </c>
      <c r="O9" s="10">
        <f>SUM(M4:M9)</f>
        <v>5200006.5</v>
      </c>
    </row>
    <row r="10" spans="1:17" x14ac:dyDescent="0.2">
      <c r="A10" s="2" t="s">
        <v>32</v>
      </c>
      <c r="B10" s="2">
        <v>682075</v>
      </c>
      <c r="C10" s="2">
        <v>747792</v>
      </c>
      <c r="D10" s="2">
        <v>918274</v>
      </c>
      <c r="E10" s="2">
        <v>1284639</v>
      </c>
      <c r="F10" s="19">
        <v>1536664</v>
      </c>
      <c r="G10" s="2">
        <v>1205708</v>
      </c>
      <c r="H10" s="16">
        <f t="shared" si="1"/>
        <v>1106237.0900000001</v>
      </c>
      <c r="I10" s="24">
        <f t="shared" si="2"/>
        <v>10.535801371476344</v>
      </c>
      <c r="J10" s="16">
        <v>520001</v>
      </c>
      <c r="K10" s="2">
        <v>216667</v>
      </c>
      <c r="L10" s="2">
        <v>342009</v>
      </c>
      <c r="M10" s="16">
        <f t="shared" si="0"/>
        <v>1078677</v>
      </c>
      <c r="N10" s="10">
        <f>SUM(M4:M10)-SUM(H4:H10)</f>
        <v>-457751.97000000067</v>
      </c>
      <c r="O10" s="10">
        <f>SUM(M4:M10)</f>
        <v>6278683.5</v>
      </c>
    </row>
    <row r="11" spans="1:17" x14ac:dyDescent="0.2">
      <c r="A11" s="2" t="s">
        <v>33</v>
      </c>
      <c r="B11" s="2">
        <v>509280</v>
      </c>
      <c r="C11" s="2">
        <v>590655</v>
      </c>
      <c r="D11" s="2">
        <v>791200</v>
      </c>
      <c r="E11" s="2">
        <v>1036719</v>
      </c>
      <c r="F11" s="19">
        <v>1191163</v>
      </c>
      <c r="G11" s="2">
        <v>920525</v>
      </c>
      <c r="H11" s="16">
        <f t="shared" si="1"/>
        <v>844581.6875</v>
      </c>
      <c r="I11" s="24">
        <f t="shared" si="2"/>
        <v>18.470546698894651</v>
      </c>
      <c r="J11" s="16">
        <v>529764</v>
      </c>
      <c r="K11" s="22">
        <v>220735</v>
      </c>
      <c r="L11" s="22"/>
      <c r="M11" s="16">
        <f t="shared" si="0"/>
        <v>750499</v>
      </c>
      <c r="N11" s="10">
        <f>SUM(M4:M11)-SUM(H4:H11)</f>
        <v>-551834.65750000067</v>
      </c>
      <c r="O11" s="32">
        <f>SUM(M4:M11)</f>
        <v>7029182.5</v>
      </c>
      <c r="P11" s="11"/>
      <c r="Q11" s="11"/>
    </row>
    <row r="12" spans="1:17" x14ac:dyDescent="0.2">
      <c r="A12" s="2" t="s">
        <v>34</v>
      </c>
      <c r="B12" s="2">
        <v>530157</v>
      </c>
      <c r="C12" s="2">
        <v>697536</v>
      </c>
      <c r="D12" s="2">
        <v>833135</v>
      </c>
      <c r="E12" s="5">
        <v>944372</v>
      </c>
      <c r="F12" s="18">
        <v>1060205</v>
      </c>
      <c r="G12" s="2">
        <v>861081</v>
      </c>
      <c r="H12" s="16">
        <f t="shared" si="1"/>
        <v>790041.8175</v>
      </c>
      <c r="I12" s="24">
        <f t="shared" si="2"/>
        <v>100</v>
      </c>
      <c r="J12" s="16"/>
      <c r="K12" s="16"/>
      <c r="L12" s="16"/>
      <c r="M12" s="16">
        <f t="shared" si="0"/>
        <v>0</v>
      </c>
      <c r="N12" s="10">
        <f>SUM(M4:M12)-SUM(H4:H12)</f>
        <v>-1341876.4750000006</v>
      </c>
    </row>
    <row r="13" spans="1:17" x14ac:dyDescent="0.2">
      <c r="A13" s="2" t="s">
        <v>35</v>
      </c>
      <c r="B13" s="2">
        <v>554798</v>
      </c>
      <c r="C13" s="2">
        <v>664438</v>
      </c>
      <c r="D13" s="2">
        <v>859033</v>
      </c>
      <c r="E13" s="5">
        <v>1095447</v>
      </c>
      <c r="F13" s="18">
        <v>1177908</v>
      </c>
      <c r="G13" s="2">
        <v>910663</v>
      </c>
      <c r="H13" s="16">
        <f t="shared" si="1"/>
        <v>835533.30249999999</v>
      </c>
      <c r="I13" s="24">
        <f t="shared" si="2"/>
        <v>100</v>
      </c>
      <c r="J13" s="16"/>
      <c r="K13" s="23"/>
      <c r="L13" s="16"/>
      <c r="M13" s="16">
        <f t="shared" si="0"/>
        <v>0</v>
      </c>
      <c r="N13" s="10">
        <f>SUM(M4:M13)-SUM(H4:H13)</f>
        <v>-2177409.7774999999</v>
      </c>
      <c r="O13" s="4"/>
      <c r="P13" s="4"/>
    </row>
    <row r="14" spans="1:17" x14ac:dyDescent="0.2">
      <c r="A14" s="2" t="s">
        <v>36</v>
      </c>
      <c r="B14" s="2">
        <v>744427</v>
      </c>
      <c r="C14" s="2">
        <v>638677</v>
      </c>
      <c r="D14" s="2">
        <v>860445</v>
      </c>
      <c r="E14" s="5">
        <v>1086994</v>
      </c>
      <c r="F14" s="18">
        <v>1147340</v>
      </c>
      <c r="G14" s="2">
        <v>983045</v>
      </c>
      <c r="H14" s="16">
        <f t="shared" si="1"/>
        <v>901943.78749999998</v>
      </c>
      <c r="I14" s="24">
        <f t="shared" si="2"/>
        <v>100</v>
      </c>
      <c r="J14" s="16"/>
      <c r="K14" s="23"/>
      <c r="L14" s="23"/>
      <c r="M14" s="16">
        <f t="shared" si="0"/>
        <v>0</v>
      </c>
      <c r="N14" s="10">
        <f>SUM(M4:M14)-SUM(H4:H14)</f>
        <v>-3079353.5649999995</v>
      </c>
      <c r="O14" s="4"/>
      <c r="P14" s="4"/>
    </row>
    <row r="15" spans="1:17" x14ac:dyDescent="0.2">
      <c r="A15" s="2" t="s">
        <v>37</v>
      </c>
      <c r="B15" s="2">
        <v>720177</v>
      </c>
      <c r="C15" s="2">
        <v>664982</v>
      </c>
      <c r="D15" s="2">
        <v>800455</v>
      </c>
      <c r="E15" s="5">
        <v>1095373</v>
      </c>
      <c r="F15" s="18">
        <v>1235153</v>
      </c>
      <c r="G15" s="16">
        <v>975399</v>
      </c>
      <c r="H15" s="16">
        <f t="shared" si="1"/>
        <v>894928.58250000002</v>
      </c>
      <c r="I15" s="24">
        <f t="shared" si="2"/>
        <v>100</v>
      </c>
      <c r="J15" s="16"/>
      <c r="K15" s="23"/>
      <c r="L15" s="23"/>
      <c r="M15" s="16">
        <f t="shared" si="0"/>
        <v>0</v>
      </c>
      <c r="N15" s="10">
        <f>SUM(M4:M15)-SUM(H4:H15)</f>
        <v>-3974282.147499999</v>
      </c>
      <c r="O15" s="4"/>
      <c r="P15" s="4"/>
    </row>
    <row r="16" spans="1:17" x14ac:dyDescent="0.2">
      <c r="B16" s="3">
        <f t="shared" ref="B16:H16" si="3">SUM(B4:B15)</f>
        <v>6866001</v>
      </c>
      <c r="C16" s="3">
        <f t="shared" si="3"/>
        <v>7581557</v>
      </c>
      <c r="D16" s="3">
        <f t="shared" si="3"/>
        <v>9609491</v>
      </c>
      <c r="E16" s="7">
        <f t="shared" si="3"/>
        <v>12422276</v>
      </c>
      <c r="F16" s="17">
        <f t="shared" si="3"/>
        <v>14600232</v>
      </c>
      <c r="G16" s="16">
        <f t="shared" si="3"/>
        <v>11992877</v>
      </c>
      <c r="H16" s="16">
        <f t="shared" si="3"/>
        <v>11003464.647499999</v>
      </c>
      <c r="I16" s="20"/>
      <c r="J16" s="13"/>
      <c r="K16" s="14"/>
      <c r="L16" s="14"/>
      <c r="M16" s="14"/>
      <c r="N16" s="21"/>
      <c r="O16" s="4"/>
      <c r="P16" s="4"/>
    </row>
    <row r="17" spans="6:14" x14ac:dyDescent="0.2">
      <c r="F17" s="6"/>
      <c r="H17" s="31">
        <f>(G16-H16)/G16</f>
        <v>8.2500000000000087E-2</v>
      </c>
    </row>
    <row r="18" spans="6:14" x14ac:dyDescent="0.2">
      <c r="I18" s="10"/>
    </row>
    <row r="20" spans="6:14" x14ac:dyDescent="0.2">
      <c r="J20" s="6"/>
      <c r="K20" s="6"/>
      <c r="L20" s="6"/>
      <c r="M20" s="6"/>
      <c r="N20" s="6"/>
    </row>
    <row r="21" spans="6:14" x14ac:dyDescent="0.2">
      <c r="J21" s="6"/>
      <c r="K21" s="6"/>
      <c r="L21" s="6"/>
      <c r="M21" s="6"/>
    </row>
    <row r="24" spans="6:14" x14ac:dyDescent="0.2">
      <c r="K24" s="10"/>
    </row>
    <row r="26" spans="6:14" x14ac:dyDescent="0.2">
      <c r="J26" s="10"/>
      <c r="K26" s="10"/>
      <c r="L26" s="6"/>
      <c r="M26" s="6"/>
    </row>
    <row r="27" spans="6:14" x14ac:dyDescent="0.2">
      <c r="K27" s="10"/>
    </row>
    <row r="28" spans="6:14" x14ac:dyDescent="0.2">
      <c r="K28" s="10"/>
    </row>
    <row r="29" spans="6:14" x14ac:dyDescent="0.2">
      <c r="K29" s="10"/>
    </row>
    <row r="36" spans="1:6" x14ac:dyDescent="0.2">
      <c r="A36" s="6"/>
      <c r="E36" s="4"/>
      <c r="F36" s="4"/>
    </row>
    <row r="37" spans="1:6" x14ac:dyDescent="0.2">
      <c r="A37" s="6"/>
    </row>
  </sheetData>
  <phoneticPr fontId="3" type="noConversion"/>
  <pageMargins left="0.78740157480314965" right="1.9685039370078741" top="0.98425196850393704" bottom="0.98425196850393704" header="3.9370078740157481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>
      <selection activeCell="F4" sqref="F4"/>
    </sheetView>
  </sheetViews>
  <sheetFormatPr defaultRowHeight="12.75" x14ac:dyDescent="0.2"/>
  <sheetData>
    <row r="1" spans="1:5" x14ac:dyDescent="0.2">
      <c r="A1" s="25" t="s">
        <v>6</v>
      </c>
      <c r="C1" t="s">
        <v>25</v>
      </c>
      <c r="D1" t="s">
        <v>23</v>
      </c>
      <c r="E1" t="s">
        <v>24</v>
      </c>
    </row>
    <row r="2" spans="1:5" x14ac:dyDescent="0.2">
      <c r="A2" s="26" t="s">
        <v>7</v>
      </c>
      <c r="B2" s="2">
        <v>593.43700000000001</v>
      </c>
      <c r="C2" s="28">
        <v>-0.13783845430785099</v>
      </c>
      <c r="D2" s="28">
        <v>-0.15070090119950397</v>
      </c>
      <c r="E2" s="28">
        <v>-0.12453337668287334</v>
      </c>
    </row>
    <row r="3" spans="1:5" x14ac:dyDescent="0.2">
      <c r="A3" s="26" t="s">
        <v>8</v>
      </c>
      <c r="B3" s="2">
        <v>19869.864000000001</v>
      </c>
      <c r="C3" s="28">
        <v>-0.19166692804439867</v>
      </c>
      <c r="D3" s="28">
        <v>-0.18902186154437328</v>
      </c>
      <c r="E3" s="28">
        <v>-0.1948367707521349</v>
      </c>
    </row>
    <row r="4" spans="1:5" x14ac:dyDescent="0.2">
      <c r="A4" s="26" t="s">
        <v>9</v>
      </c>
      <c r="B4" s="2">
        <v>1136.8789999999999</v>
      </c>
      <c r="C4" s="28">
        <v>-0.24344951867088482</v>
      </c>
      <c r="D4" s="28">
        <v>-0.27436694159311048</v>
      </c>
      <c r="E4" s="28">
        <v>-0.2024473684210526</v>
      </c>
    </row>
    <row r="5" spans="1:5" x14ac:dyDescent="0.2">
      <c r="A5" s="26" t="s">
        <v>10</v>
      </c>
      <c r="B5" s="2">
        <v>1783.9590000000001</v>
      </c>
      <c r="C5" s="28">
        <v>-0.18334432761462849</v>
      </c>
      <c r="D5" s="28">
        <v>-0.14384889813557489</v>
      </c>
      <c r="E5" s="28">
        <v>-0.2269194958949271</v>
      </c>
    </row>
    <row r="6" spans="1:5" x14ac:dyDescent="0.2">
      <c r="A6" s="26" t="s">
        <v>11</v>
      </c>
      <c r="B6" s="2">
        <v>1099.799</v>
      </c>
      <c r="C6" s="28">
        <v>-0.18851928615014102</v>
      </c>
      <c r="D6" s="28">
        <v>-0.17251860467807834</v>
      </c>
      <c r="E6" s="28">
        <v>-0.20517411436961197</v>
      </c>
    </row>
    <row r="7" spans="1:5" x14ac:dyDescent="0.2">
      <c r="A7" s="26" t="s">
        <v>12</v>
      </c>
      <c r="B7" s="2">
        <v>3037.0460000000003</v>
      </c>
      <c r="C7" s="28">
        <v>-0.20672795255589316</v>
      </c>
      <c r="D7" s="28">
        <v>-0.17735384998483184</v>
      </c>
      <c r="E7" s="28">
        <v>-0.23967441811492562</v>
      </c>
    </row>
    <row r="8" spans="1:5" x14ac:dyDescent="0.2">
      <c r="A8" s="26" t="s">
        <v>13</v>
      </c>
      <c r="B8" s="2">
        <v>1154.3409999999999</v>
      </c>
      <c r="C8" s="28">
        <v>-0.19758359105257206</v>
      </c>
      <c r="D8" s="28">
        <v>-0.17836379848999362</v>
      </c>
      <c r="E8" s="28">
        <v>-0.21947031328052524</v>
      </c>
    </row>
    <row r="9" spans="1:5" x14ac:dyDescent="0.2">
      <c r="A9" s="26" t="s">
        <v>14</v>
      </c>
      <c r="B9" s="2">
        <v>879.46199999999999</v>
      </c>
      <c r="C9" s="28">
        <v>-0.218744198070006</v>
      </c>
      <c r="D9" s="28">
        <v>-0.24133632104298219</v>
      </c>
      <c r="E9" s="28">
        <v>-0.19167197184803875</v>
      </c>
    </row>
    <row r="10" spans="1:5" x14ac:dyDescent="0.2">
      <c r="A10" s="26" t="s">
        <v>15</v>
      </c>
      <c r="B10" s="2">
        <v>607.31400000000008</v>
      </c>
      <c r="C10" s="28">
        <v>-0.17661270641828675</v>
      </c>
      <c r="D10" s="28">
        <v>-0.19838431501377518</v>
      </c>
      <c r="E10" s="28">
        <v>-0.15055886636348204</v>
      </c>
    </row>
    <row r="11" spans="1:5" x14ac:dyDescent="0.2">
      <c r="A11" s="26" t="s">
        <v>16</v>
      </c>
      <c r="B11" s="2">
        <v>1223.165</v>
      </c>
      <c r="C11" s="28">
        <v>-0.13840322502252311</v>
      </c>
      <c r="D11" s="28">
        <v>-0.13930559194803727</v>
      </c>
      <c r="E11" s="28">
        <v>-0.13736515082204614</v>
      </c>
    </row>
    <row r="12" spans="1:5" x14ac:dyDescent="0.2">
      <c r="A12" s="26" t="s">
        <v>17</v>
      </c>
      <c r="B12" s="2">
        <v>3308.643</v>
      </c>
      <c r="C12" s="28">
        <v>-0.16462247668063068</v>
      </c>
      <c r="D12" s="28">
        <v>-0.14763801456310011</v>
      </c>
      <c r="E12" s="28">
        <v>-0.185067350380555</v>
      </c>
    </row>
    <row r="13" spans="1:5" x14ac:dyDescent="0.2">
      <c r="A13" s="26" t="s">
        <v>18</v>
      </c>
      <c r="B13" s="2">
        <v>1110.385</v>
      </c>
      <c r="C13" s="28">
        <v>-0.18835955631087475</v>
      </c>
      <c r="D13" s="28">
        <v>-0.22199744449644854</v>
      </c>
      <c r="E13" s="28">
        <v>-0.14432719993788967</v>
      </c>
    </row>
    <row r="14" spans="1:5" x14ac:dyDescent="0.2">
      <c r="A14" s="26" t="s">
        <v>19</v>
      </c>
      <c r="B14" s="2">
        <v>4998.84</v>
      </c>
      <c r="C14" s="28">
        <v>-0.16541826004422644</v>
      </c>
      <c r="D14" s="28">
        <v>-0.15638387650643926</v>
      </c>
      <c r="E14" s="28">
        <v>-0.17618938863231937</v>
      </c>
    </row>
    <row r="15" spans="1:5" x14ac:dyDescent="0.2">
      <c r="A15" s="26" t="s">
        <v>20</v>
      </c>
      <c r="B15" s="2">
        <v>3044.3270000000002</v>
      </c>
      <c r="C15" s="28">
        <v>-0.17481006948849143</v>
      </c>
      <c r="D15" s="28">
        <v>-0.19477619846208283</v>
      </c>
      <c r="E15" s="28">
        <v>-0.15114128580365105</v>
      </c>
    </row>
    <row r="16" spans="1:5" x14ac:dyDescent="0.2">
      <c r="A16" s="26" t="s">
        <v>21</v>
      </c>
      <c r="B16" s="2">
        <v>3361.18</v>
      </c>
      <c r="C16" s="28">
        <v>-0.17983332548429576</v>
      </c>
      <c r="D16" s="28">
        <v>-0.1605497623115455</v>
      </c>
      <c r="E16" s="28">
        <v>-0.20291904040420283</v>
      </c>
    </row>
    <row r="17" spans="1:5" x14ac:dyDescent="0.2">
      <c r="A17" s="27" t="s">
        <v>22</v>
      </c>
      <c r="B17" s="29">
        <v>47208.641000000003</v>
      </c>
      <c r="C17" s="30">
        <v>-0.18560681017224834</v>
      </c>
      <c r="D17" s="30">
        <v>-0.18076866618393306</v>
      </c>
      <c r="E17" s="30">
        <v>-0.19134042960295194</v>
      </c>
    </row>
  </sheetData>
  <phoneticPr fontId="3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7"/>
  <sheetViews>
    <sheetView workbookViewId="0">
      <selection activeCell="N25" sqref="N25"/>
    </sheetView>
  </sheetViews>
  <sheetFormatPr defaultRowHeight="12.75" x14ac:dyDescent="0.2"/>
  <cols>
    <col min="1" max="1" width="3.42578125" customWidth="1"/>
    <col min="2" max="2" width="8.85546875" customWidth="1"/>
    <col min="3" max="3" width="8.42578125" customWidth="1"/>
    <col min="4" max="4" width="8.7109375" customWidth="1"/>
    <col min="5" max="5" width="8.85546875" customWidth="1"/>
    <col min="6" max="6" width="9" customWidth="1"/>
    <col min="7" max="7" width="8.7109375" customWidth="1"/>
    <col min="8" max="9" width="8.85546875" customWidth="1"/>
    <col min="10" max="11" width="9.28515625" customWidth="1"/>
    <col min="12" max="12" width="2.85546875" customWidth="1"/>
    <col min="13" max="13" width="5.85546875" customWidth="1"/>
    <col min="14" max="14" width="6.5703125" customWidth="1"/>
    <col min="15" max="15" width="5.85546875" customWidth="1"/>
    <col min="16" max="16" width="7.5703125" customWidth="1"/>
    <col min="17" max="17" width="7.85546875" customWidth="1"/>
    <col min="18" max="18" width="8" customWidth="1"/>
  </cols>
  <sheetData>
    <row r="1" spans="1:20" ht="15.75" x14ac:dyDescent="0.25">
      <c r="C1" s="1" t="s">
        <v>41</v>
      </c>
      <c r="D1" s="1"/>
      <c r="E1" s="1"/>
      <c r="F1" s="1"/>
      <c r="G1" s="1"/>
      <c r="H1" s="1"/>
      <c r="I1" s="1"/>
      <c r="J1" s="1"/>
      <c r="K1" s="1"/>
      <c r="L1" s="1"/>
      <c r="M1" s="37" t="s">
        <v>42</v>
      </c>
      <c r="Q1" s="12"/>
      <c r="R1" t="s">
        <v>38</v>
      </c>
    </row>
    <row r="2" spans="1:20" x14ac:dyDescent="0.2">
      <c r="E2" s="15"/>
      <c r="F2" s="15"/>
      <c r="Q2" s="12"/>
      <c r="R2" t="s">
        <v>39</v>
      </c>
    </row>
    <row r="3" spans="1:20" x14ac:dyDescent="0.2">
      <c r="A3" s="2"/>
      <c r="B3" s="2">
        <v>2004</v>
      </c>
      <c r="C3" s="2">
        <v>2005</v>
      </c>
      <c r="D3" s="2">
        <v>2006</v>
      </c>
      <c r="E3" s="2">
        <v>2007</v>
      </c>
      <c r="F3" s="5">
        <v>2008</v>
      </c>
      <c r="G3" s="5">
        <v>2009</v>
      </c>
      <c r="H3" s="5">
        <v>2010</v>
      </c>
      <c r="I3" s="5">
        <v>2011</v>
      </c>
      <c r="J3" s="5">
        <v>2011</v>
      </c>
      <c r="K3" s="5">
        <v>2012</v>
      </c>
      <c r="L3" s="40"/>
      <c r="M3" s="3" t="s">
        <v>2</v>
      </c>
      <c r="N3" s="3" t="s">
        <v>3</v>
      </c>
      <c r="O3" s="3" t="s">
        <v>4</v>
      </c>
      <c r="P3" s="3" t="s">
        <v>5</v>
      </c>
      <c r="R3" s="42" t="s">
        <v>40</v>
      </c>
    </row>
    <row r="4" spans="1:20" x14ac:dyDescent="0.2">
      <c r="A4" s="2" t="s">
        <v>27</v>
      </c>
      <c r="B4" s="2">
        <v>625446</v>
      </c>
      <c r="C4" s="2">
        <v>633910</v>
      </c>
      <c r="D4" s="2">
        <v>813503</v>
      </c>
      <c r="E4" s="2">
        <v>1117083</v>
      </c>
      <c r="F4" s="19">
        <v>1450393</v>
      </c>
      <c r="G4" s="2">
        <v>1145876</v>
      </c>
      <c r="H4" s="16">
        <v>981043</v>
      </c>
      <c r="I4" s="16">
        <f>J4*15.6466</f>
        <v>1057344.1533606839</v>
      </c>
      <c r="J4" s="16">
        <v>67576.607912305801</v>
      </c>
      <c r="K4" s="16">
        <v>70914</v>
      </c>
      <c r="L4" s="41"/>
      <c r="M4" s="16">
        <v>39118</v>
      </c>
      <c r="N4" s="16">
        <v>16299</v>
      </c>
      <c r="O4" s="2"/>
      <c r="P4" s="16">
        <f>SUM(M4:O4)</f>
        <v>55417</v>
      </c>
      <c r="Q4" s="10">
        <f>P4-K4</f>
        <v>-15497</v>
      </c>
      <c r="R4" s="10">
        <f>Q4</f>
        <v>-15497</v>
      </c>
    </row>
    <row r="5" spans="1:20" x14ac:dyDescent="0.2">
      <c r="A5" s="2" t="s">
        <v>28</v>
      </c>
      <c r="B5" s="2">
        <v>480613</v>
      </c>
      <c r="C5" s="2">
        <v>523140</v>
      </c>
      <c r="D5" s="2">
        <v>741722</v>
      </c>
      <c r="E5" s="2">
        <v>883252</v>
      </c>
      <c r="F5" s="19">
        <v>1056597</v>
      </c>
      <c r="G5" s="2">
        <v>1038593</v>
      </c>
      <c r="H5" s="16">
        <v>802916</v>
      </c>
      <c r="I5" s="16">
        <f t="shared" ref="I5:I15" si="0">J5*15.6466</f>
        <v>865366.42203409853</v>
      </c>
      <c r="J5" s="16">
        <v>55306.994620818492</v>
      </c>
      <c r="K5" s="16">
        <f t="shared" ref="K5:K15" si="1">J5*1.05</f>
        <v>58072.344351859421</v>
      </c>
      <c r="L5" s="41"/>
      <c r="M5" s="16"/>
      <c r="N5" s="16"/>
      <c r="O5" s="2"/>
      <c r="P5" s="16">
        <f t="shared" ref="P5:P14" si="2">SUM(M5:O5)</f>
        <v>0</v>
      </c>
      <c r="Q5" s="10">
        <f t="shared" ref="Q5:Q15" si="3">P5-K5</f>
        <v>-58072.344351859421</v>
      </c>
      <c r="R5" s="10">
        <f>R4+Q5</f>
        <v>-73569.344351859414</v>
      </c>
    </row>
    <row r="6" spans="1:20" x14ac:dyDescent="0.2">
      <c r="A6" s="2" t="s">
        <v>29</v>
      </c>
      <c r="B6" s="2">
        <v>452563</v>
      </c>
      <c r="C6" s="2">
        <v>529115</v>
      </c>
      <c r="D6" s="2">
        <v>796735</v>
      </c>
      <c r="E6" s="2">
        <v>935364</v>
      </c>
      <c r="F6" s="19">
        <v>1119371</v>
      </c>
      <c r="G6" s="2">
        <v>998767</v>
      </c>
      <c r="H6" s="16">
        <v>785207</v>
      </c>
      <c r="I6" s="16">
        <f t="shared" si="0"/>
        <v>846280.0244933822</v>
      </c>
      <c r="J6" s="16">
        <v>54087.151489357573</v>
      </c>
      <c r="K6" s="16">
        <f t="shared" si="1"/>
        <v>56791.509063825455</v>
      </c>
      <c r="L6" s="41"/>
      <c r="M6" s="16"/>
      <c r="N6" s="2"/>
      <c r="O6" s="2"/>
      <c r="P6" s="16">
        <f t="shared" si="2"/>
        <v>0</v>
      </c>
      <c r="Q6" s="10">
        <f t="shared" si="3"/>
        <v>-56791.509063825455</v>
      </c>
      <c r="R6" s="10">
        <f>R5+Q6</f>
        <v>-130360.85341568486</v>
      </c>
    </row>
    <row r="7" spans="1:20" x14ac:dyDescent="0.2">
      <c r="A7" s="2" t="s">
        <v>30</v>
      </c>
      <c r="B7" s="2">
        <v>474801</v>
      </c>
      <c r="C7" s="2">
        <v>624025</v>
      </c>
      <c r="D7" s="2">
        <v>641384</v>
      </c>
      <c r="E7" s="2">
        <v>965519</v>
      </c>
      <c r="F7" s="19">
        <v>1228837</v>
      </c>
      <c r="G7" s="2">
        <v>1065587</v>
      </c>
      <c r="H7" s="16">
        <v>861975</v>
      </c>
      <c r="I7" s="16">
        <f t="shared" si="0"/>
        <v>929019.00277593429</v>
      </c>
      <c r="J7" s="16">
        <v>59375.13598966768</v>
      </c>
      <c r="K7" s="16">
        <f t="shared" si="1"/>
        <v>62343.892789151068</v>
      </c>
      <c r="L7" s="41"/>
      <c r="M7" s="2"/>
      <c r="N7" s="2"/>
      <c r="O7" s="2"/>
      <c r="P7" s="16">
        <f t="shared" si="2"/>
        <v>0</v>
      </c>
      <c r="Q7" s="10">
        <f t="shared" si="3"/>
        <v>-62343.892789151068</v>
      </c>
      <c r="R7" s="10">
        <f t="shared" ref="R7:R14" si="4">R6+Q7</f>
        <v>-192704.74620483594</v>
      </c>
      <c r="T7" s="10"/>
    </row>
    <row r="8" spans="1:20" x14ac:dyDescent="0.2">
      <c r="A8" s="2" t="s">
        <v>24</v>
      </c>
      <c r="B8" s="2">
        <v>542707</v>
      </c>
      <c r="C8" s="2">
        <v>642593</v>
      </c>
      <c r="D8" s="2">
        <v>762946</v>
      </c>
      <c r="E8" s="2">
        <v>952914</v>
      </c>
      <c r="F8" s="19">
        <v>1177069</v>
      </c>
      <c r="G8" s="2">
        <v>944559</v>
      </c>
      <c r="H8" s="16">
        <v>894519</v>
      </c>
      <c r="I8" s="16">
        <f t="shared" si="0"/>
        <v>964094.25951347325</v>
      </c>
      <c r="J8" s="16">
        <v>61616.853470624497</v>
      </c>
      <c r="K8" s="16">
        <f t="shared" si="1"/>
        <v>64697.696144155721</v>
      </c>
      <c r="L8" s="41"/>
      <c r="M8" s="2"/>
      <c r="N8" s="2"/>
      <c r="O8" s="2"/>
      <c r="P8" s="16">
        <f t="shared" si="2"/>
        <v>0</v>
      </c>
      <c r="Q8" s="10">
        <f t="shared" si="3"/>
        <v>-64697.696144155721</v>
      </c>
      <c r="R8" s="10">
        <f t="shared" si="4"/>
        <v>-257402.44234899167</v>
      </c>
    </row>
    <row r="9" spans="1:20" x14ac:dyDescent="0.2">
      <c r="A9" s="2" t="s">
        <v>31</v>
      </c>
      <c r="B9" s="2">
        <v>548957</v>
      </c>
      <c r="C9" s="2">
        <v>624694</v>
      </c>
      <c r="D9" s="2">
        <v>790659</v>
      </c>
      <c r="E9" s="2">
        <v>1024600</v>
      </c>
      <c r="F9" s="19">
        <v>1219532</v>
      </c>
      <c r="G9" s="2">
        <v>943074</v>
      </c>
      <c r="H9" s="16">
        <v>874347</v>
      </c>
      <c r="I9" s="16">
        <f t="shared" si="0"/>
        <v>942353.29101207107</v>
      </c>
      <c r="J9" s="16">
        <v>60227.35233290754</v>
      </c>
      <c r="K9" s="16">
        <f t="shared" si="1"/>
        <v>63238.71994955292</v>
      </c>
      <c r="L9" s="41"/>
      <c r="M9" s="2"/>
      <c r="N9" s="2"/>
      <c r="O9" s="2"/>
      <c r="P9" s="16">
        <f t="shared" si="2"/>
        <v>0</v>
      </c>
      <c r="Q9" s="10">
        <f t="shared" si="3"/>
        <v>-63238.71994955292</v>
      </c>
      <c r="R9" s="10">
        <f t="shared" si="4"/>
        <v>-320641.1622985446</v>
      </c>
    </row>
    <row r="10" spans="1:20" x14ac:dyDescent="0.2">
      <c r="A10" s="2" t="s">
        <v>32</v>
      </c>
      <c r="B10" s="2">
        <v>682075</v>
      </c>
      <c r="C10" s="2">
        <v>747792</v>
      </c>
      <c r="D10" s="2">
        <v>918274</v>
      </c>
      <c r="E10" s="2">
        <v>1284639</v>
      </c>
      <c r="F10" s="19">
        <v>1536664</v>
      </c>
      <c r="G10" s="2">
        <v>1205708</v>
      </c>
      <c r="H10" s="16">
        <v>1078677</v>
      </c>
      <c r="I10" s="16">
        <f t="shared" si="0"/>
        <v>1162575.9805763932</v>
      </c>
      <c r="J10" s="16">
        <v>74302.147468229086</v>
      </c>
      <c r="K10" s="16">
        <f t="shared" si="1"/>
        <v>78017.254841640548</v>
      </c>
      <c r="L10" s="41"/>
      <c r="M10" s="16"/>
      <c r="N10" s="2"/>
      <c r="O10" s="2"/>
      <c r="P10" s="16">
        <f t="shared" si="2"/>
        <v>0</v>
      </c>
      <c r="Q10" s="10">
        <f t="shared" si="3"/>
        <v>-78017.254841640548</v>
      </c>
      <c r="R10" s="10">
        <f>R9+Q10</f>
        <v>-398658.41714018513</v>
      </c>
      <c r="S10" s="41"/>
      <c r="T10" s="6"/>
    </row>
    <row r="11" spans="1:20" x14ac:dyDescent="0.2">
      <c r="A11" s="2" t="s">
        <v>33</v>
      </c>
      <c r="B11" s="2">
        <v>509280</v>
      </c>
      <c r="C11" s="2">
        <v>590655</v>
      </c>
      <c r="D11" s="2">
        <v>791200</v>
      </c>
      <c r="E11" s="2">
        <v>1036719</v>
      </c>
      <c r="F11" s="19">
        <v>1191163</v>
      </c>
      <c r="G11" s="2">
        <v>920525</v>
      </c>
      <c r="H11" s="16">
        <v>917894</v>
      </c>
      <c r="I11" s="16">
        <f t="shared" si="0"/>
        <v>989287.35582124023</v>
      </c>
      <c r="J11" s="16">
        <v>63226.985787406862</v>
      </c>
      <c r="K11" s="16">
        <f t="shared" si="1"/>
        <v>66388.335076777206</v>
      </c>
      <c r="L11" s="41"/>
      <c r="M11" s="16"/>
      <c r="N11" s="22"/>
      <c r="O11" s="22"/>
      <c r="P11" s="16">
        <f t="shared" si="2"/>
        <v>0</v>
      </c>
      <c r="Q11" s="10">
        <f t="shared" si="3"/>
        <v>-66388.335076777206</v>
      </c>
      <c r="R11" s="10">
        <f>R10+Q11</f>
        <v>-465046.75221696234</v>
      </c>
      <c r="S11" s="38"/>
      <c r="T11" s="39"/>
    </row>
    <row r="12" spans="1:20" x14ac:dyDescent="0.2">
      <c r="A12" s="2" t="s">
        <v>34</v>
      </c>
      <c r="B12" s="2">
        <v>530157</v>
      </c>
      <c r="C12" s="2">
        <v>697536</v>
      </c>
      <c r="D12" s="2">
        <v>833135</v>
      </c>
      <c r="E12" s="5">
        <v>944372</v>
      </c>
      <c r="F12" s="18">
        <v>1060205</v>
      </c>
      <c r="G12" s="2">
        <v>861081</v>
      </c>
      <c r="H12" s="16">
        <v>853934</v>
      </c>
      <c r="I12" s="16">
        <f t="shared" si="0"/>
        <v>920352.57764606259</v>
      </c>
      <c r="J12" s="16">
        <v>58821.250472694555</v>
      </c>
      <c r="K12" s="16">
        <f t="shared" si="1"/>
        <v>61762.312996329289</v>
      </c>
      <c r="L12" s="41"/>
      <c r="M12" s="16"/>
      <c r="N12" s="16"/>
      <c r="O12" s="16"/>
      <c r="P12" s="16">
        <f t="shared" si="2"/>
        <v>0</v>
      </c>
      <c r="Q12" s="10">
        <f t="shared" si="3"/>
        <v>-61762.312996329289</v>
      </c>
      <c r="R12" s="10">
        <f t="shared" si="4"/>
        <v>-526809.06521329167</v>
      </c>
      <c r="S12" s="10"/>
    </row>
    <row r="13" spans="1:20" x14ac:dyDescent="0.2">
      <c r="A13" s="2" t="s">
        <v>35</v>
      </c>
      <c r="B13" s="2">
        <v>554798</v>
      </c>
      <c r="C13" s="2">
        <v>664438</v>
      </c>
      <c r="D13" s="2">
        <v>859033</v>
      </c>
      <c r="E13" s="5">
        <v>1095447</v>
      </c>
      <c r="F13" s="18">
        <v>1177908</v>
      </c>
      <c r="G13" s="2">
        <v>910663</v>
      </c>
      <c r="H13" s="16">
        <v>894410</v>
      </c>
      <c r="I13" s="16">
        <f t="shared" si="0"/>
        <v>963976.78154566372</v>
      </c>
      <c r="J13" s="16">
        <v>61609.345260035007</v>
      </c>
      <c r="K13" s="16">
        <f t="shared" si="1"/>
        <v>64689.812523036759</v>
      </c>
      <c r="L13" s="41"/>
      <c r="M13" s="16"/>
      <c r="N13" s="23"/>
      <c r="O13" s="16"/>
      <c r="P13" s="16">
        <f t="shared" si="2"/>
        <v>0</v>
      </c>
      <c r="Q13" s="10">
        <f t="shared" si="3"/>
        <v>-64689.812523036759</v>
      </c>
      <c r="R13" s="10">
        <f>R12+Q13</f>
        <v>-591498.8777363284</v>
      </c>
    </row>
    <row r="14" spans="1:20" x14ac:dyDescent="0.2">
      <c r="A14" s="2" t="s">
        <v>36</v>
      </c>
      <c r="B14" s="2">
        <v>744427</v>
      </c>
      <c r="C14" s="2">
        <v>638677</v>
      </c>
      <c r="D14" s="2">
        <v>860445</v>
      </c>
      <c r="E14" s="5">
        <v>1086994</v>
      </c>
      <c r="F14" s="18">
        <v>1147340</v>
      </c>
      <c r="G14" s="2">
        <v>983045</v>
      </c>
      <c r="H14" s="16">
        <v>900365</v>
      </c>
      <c r="I14" s="16">
        <f t="shared" si="0"/>
        <v>970394.95859433757</v>
      </c>
      <c r="J14" s="16">
        <v>62019.541535818491</v>
      </c>
      <c r="K14" s="16">
        <f t="shared" si="1"/>
        <v>65120.51861260942</v>
      </c>
      <c r="L14" s="41"/>
      <c r="M14" s="16"/>
      <c r="N14" s="23"/>
      <c r="O14" s="33"/>
      <c r="P14" s="16">
        <f t="shared" si="2"/>
        <v>0</v>
      </c>
      <c r="Q14" s="10">
        <f t="shared" si="3"/>
        <v>-65120.51861260942</v>
      </c>
      <c r="R14" s="10">
        <f t="shared" si="4"/>
        <v>-656619.39634893788</v>
      </c>
    </row>
    <row r="15" spans="1:20" x14ac:dyDescent="0.2">
      <c r="A15" s="2" t="s">
        <v>37</v>
      </c>
      <c r="B15" s="2">
        <v>720177</v>
      </c>
      <c r="C15" s="2">
        <v>664982</v>
      </c>
      <c r="D15" s="2">
        <v>800455</v>
      </c>
      <c r="E15" s="5">
        <v>1095373</v>
      </c>
      <c r="F15" s="18">
        <v>1235153</v>
      </c>
      <c r="G15" s="16">
        <v>975399</v>
      </c>
      <c r="H15" s="16">
        <v>1008800</v>
      </c>
      <c r="I15" s="16">
        <f t="shared" si="0"/>
        <v>1087263.9809743469</v>
      </c>
      <c r="J15" s="16">
        <v>69488.833419039714</v>
      </c>
      <c r="K15" s="16">
        <f t="shared" si="1"/>
        <v>72963.275089991701</v>
      </c>
      <c r="L15" s="41"/>
      <c r="M15" s="18"/>
      <c r="N15" s="34"/>
      <c r="O15" s="33"/>
      <c r="P15" s="16">
        <f>SUM(M15:O15)</f>
        <v>0</v>
      </c>
      <c r="Q15" s="10">
        <f t="shared" si="3"/>
        <v>-72963.275089991701</v>
      </c>
      <c r="R15" s="10">
        <f>R14+Q15</f>
        <v>-729582.67143892962</v>
      </c>
    </row>
    <row r="16" spans="1:20" x14ac:dyDescent="0.2">
      <c r="B16" s="3">
        <f t="shared" ref="B16:K16" si="5">SUM(B4:B15)</f>
        <v>6866001</v>
      </c>
      <c r="C16" s="3">
        <f t="shared" si="5"/>
        <v>7581557</v>
      </c>
      <c r="D16" s="3">
        <f t="shared" si="5"/>
        <v>9609491</v>
      </c>
      <c r="E16" s="7">
        <f t="shared" si="5"/>
        <v>12422276</v>
      </c>
      <c r="F16" s="17">
        <f t="shared" si="5"/>
        <v>14600232</v>
      </c>
      <c r="G16" s="16">
        <f t="shared" si="5"/>
        <v>11992877</v>
      </c>
      <c r="H16" s="16">
        <f t="shared" si="5"/>
        <v>10854087</v>
      </c>
      <c r="I16" s="16">
        <f t="shared" si="5"/>
        <v>11698308.788347686</v>
      </c>
      <c r="J16" s="16">
        <f t="shared" si="5"/>
        <v>747658.19975890534</v>
      </c>
      <c r="K16" s="16">
        <f t="shared" si="5"/>
        <v>784999.67143892939</v>
      </c>
      <c r="L16" s="10"/>
      <c r="M16" s="13"/>
      <c r="N16" s="14"/>
      <c r="O16" s="14"/>
      <c r="P16" s="14">
        <f>SUM(P4:P15)</f>
        <v>55417</v>
      </c>
      <c r="Q16" s="35">
        <f>SUM(Q4:Q15)</f>
        <v>-729582.67143892962</v>
      </c>
      <c r="R16" s="4"/>
      <c r="S16" s="10"/>
    </row>
    <row r="17" spans="2:16" x14ac:dyDescent="0.2">
      <c r="B17">
        <f>B16/15.6466</f>
        <v>438817.44276711874</v>
      </c>
      <c r="C17">
        <f t="shared" ref="C17:I17" si="6">C16/15.6466</f>
        <v>484549.80634770496</v>
      </c>
      <c r="D17">
        <f t="shared" si="6"/>
        <v>614158.41141206399</v>
      </c>
      <c r="E17">
        <f t="shared" si="6"/>
        <v>793928.13774238492</v>
      </c>
      <c r="F17">
        <f t="shared" si="6"/>
        <v>933124.89614357112</v>
      </c>
      <c r="G17">
        <f t="shared" si="6"/>
        <v>766484.53977221891</v>
      </c>
      <c r="H17">
        <f t="shared" si="6"/>
        <v>693702.59353469766</v>
      </c>
      <c r="I17">
        <f t="shared" si="6"/>
        <v>747658.19975890522</v>
      </c>
      <c r="J17" s="36"/>
      <c r="K17" s="36"/>
    </row>
    <row r="18" spans="2:16" x14ac:dyDescent="0.2">
      <c r="L18" s="10"/>
    </row>
    <row r="20" spans="2:16" x14ac:dyDescent="0.2">
      <c r="J20" s="10"/>
      <c r="K20" s="10"/>
      <c r="M20" s="6"/>
      <c r="N20" s="6"/>
      <c r="O20" s="6"/>
      <c r="P20" s="6"/>
    </row>
    <row r="21" spans="2:16" x14ac:dyDescent="0.2">
      <c r="J21" s="10"/>
      <c r="K21" s="10"/>
      <c r="M21" s="6"/>
      <c r="N21" s="6"/>
      <c r="O21" s="6"/>
      <c r="P21" s="6"/>
    </row>
    <row r="22" spans="2:16" x14ac:dyDescent="0.2">
      <c r="J22" s="10"/>
      <c r="K22" s="10"/>
    </row>
    <row r="23" spans="2:16" x14ac:dyDescent="0.2">
      <c r="J23" s="10"/>
      <c r="K23" s="10"/>
    </row>
    <row r="24" spans="2:16" x14ac:dyDescent="0.2">
      <c r="J24" s="10"/>
      <c r="K24" s="10"/>
      <c r="N24" s="10"/>
    </row>
    <row r="25" spans="2:16" x14ac:dyDescent="0.2">
      <c r="J25" s="10"/>
      <c r="K25" s="10"/>
    </row>
    <row r="26" spans="2:16" x14ac:dyDescent="0.2">
      <c r="J26" s="10"/>
      <c r="K26" s="10"/>
      <c r="M26" s="10"/>
      <c r="N26" s="10"/>
      <c r="O26" s="6"/>
      <c r="P26" s="6"/>
    </row>
    <row r="27" spans="2:16" x14ac:dyDescent="0.2">
      <c r="J27" s="10"/>
      <c r="K27" s="10"/>
      <c r="N27" s="10"/>
    </row>
    <row r="28" spans="2:16" x14ac:dyDescent="0.2">
      <c r="J28" s="10"/>
      <c r="K28" s="10"/>
      <c r="N28" s="10"/>
    </row>
    <row r="29" spans="2:16" x14ac:dyDescent="0.2">
      <c r="J29" s="10"/>
      <c r="K29" s="10"/>
    </row>
    <row r="30" spans="2:16" x14ac:dyDescent="0.2">
      <c r="J30" s="10"/>
      <c r="K30" s="10"/>
    </row>
    <row r="31" spans="2:16" x14ac:dyDescent="0.2">
      <c r="J31" s="10"/>
      <c r="K31" s="10"/>
    </row>
    <row r="32" spans="2:16" x14ac:dyDescent="0.2">
      <c r="J32" s="10"/>
      <c r="K32" s="10"/>
    </row>
    <row r="34" spans="1:17" x14ac:dyDescent="0.2">
      <c r="Q34" s="10"/>
    </row>
    <row r="36" spans="1:17" x14ac:dyDescent="0.2">
      <c r="A36" s="6"/>
      <c r="E36" s="4"/>
      <c r="F36" s="4"/>
      <c r="Q36" s="24"/>
    </row>
    <row r="37" spans="1:17" x14ac:dyDescent="0.2">
      <c r="A37" s="6"/>
    </row>
  </sheetData>
  <phoneticPr fontId="3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6"/>
  <sheetViews>
    <sheetView zoomScaleNormal="100" workbookViewId="0">
      <selection activeCell="G16" sqref="G16"/>
    </sheetView>
  </sheetViews>
  <sheetFormatPr defaultRowHeight="12.75" x14ac:dyDescent="0.2"/>
  <cols>
    <col min="1" max="1" width="3.42578125" customWidth="1"/>
    <col min="2" max="2" width="0.140625" hidden="1" customWidth="1"/>
    <col min="3" max="3" width="6.5703125" hidden="1" customWidth="1"/>
    <col min="4" max="4" width="0.28515625" hidden="1" customWidth="1"/>
    <col min="5" max="5" width="6.7109375" hidden="1" customWidth="1"/>
    <col min="6" max="6" width="5.85546875" hidden="1" customWidth="1"/>
    <col min="7" max="7" width="6" customWidth="1"/>
    <col min="8" max="8" width="6.28515625" customWidth="1"/>
    <col min="9" max="9" width="6.5703125" customWidth="1"/>
    <col min="10" max="10" width="6.140625" customWidth="1"/>
    <col min="11" max="12" width="6.28515625" customWidth="1"/>
    <col min="13" max="13" width="6.7109375" customWidth="1"/>
    <col min="14" max="16" width="7.28515625" customWidth="1"/>
    <col min="17" max="17" width="6.28515625" customWidth="1"/>
    <col min="18" max="18" width="6.7109375" customWidth="1"/>
    <col min="19" max="19" width="6.140625" customWidth="1"/>
    <col min="20" max="20" width="8.42578125" customWidth="1"/>
    <col min="21" max="21" width="9.5703125" customWidth="1"/>
    <col min="22" max="22" width="10.42578125" customWidth="1"/>
  </cols>
  <sheetData>
    <row r="1" spans="1:22" ht="15.75" x14ac:dyDescent="0.25">
      <c r="C1" s="1" t="s">
        <v>43</v>
      </c>
      <c r="D1" s="1"/>
      <c r="E1" s="1"/>
      <c r="F1" s="1"/>
      <c r="G1" s="1"/>
      <c r="Q1" s="39" t="s">
        <v>45</v>
      </c>
      <c r="V1" s="50" t="s">
        <v>38</v>
      </c>
    </row>
    <row r="2" spans="1:22" x14ac:dyDescent="0.2">
      <c r="J2">
        <v>11.4</v>
      </c>
      <c r="K2">
        <v>11.57</v>
      </c>
      <c r="L2">
        <v>11.6</v>
      </c>
      <c r="M2">
        <v>11.6</v>
      </c>
      <c r="N2">
        <v>11.6</v>
      </c>
      <c r="O2">
        <v>11.6</v>
      </c>
      <c r="P2">
        <v>11.84</v>
      </c>
      <c r="Q2" s="2"/>
      <c r="R2" s="2"/>
      <c r="S2" s="2"/>
      <c r="T2" s="2"/>
      <c r="V2" s="50" t="s">
        <v>39</v>
      </c>
    </row>
    <row r="3" spans="1:22" x14ac:dyDescent="0.2">
      <c r="A3" s="2"/>
      <c r="B3" s="2">
        <v>2004</v>
      </c>
      <c r="C3" s="2">
        <v>2005</v>
      </c>
      <c r="D3" s="2">
        <v>2006</v>
      </c>
      <c r="E3" s="2">
        <v>2007</v>
      </c>
      <c r="F3" s="2">
        <v>2008</v>
      </c>
      <c r="G3" s="2">
        <v>2009</v>
      </c>
      <c r="H3" s="2">
        <v>2010</v>
      </c>
      <c r="I3" s="2">
        <v>2011</v>
      </c>
      <c r="J3" s="48">
        <v>2012</v>
      </c>
      <c r="K3" s="2">
        <v>2013</v>
      </c>
      <c r="L3" s="5">
        <v>2014</v>
      </c>
      <c r="M3" s="5">
        <v>2015</v>
      </c>
      <c r="N3" s="5">
        <v>2016</v>
      </c>
      <c r="O3" s="5">
        <v>2017</v>
      </c>
      <c r="P3" s="5">
        <v>2018</v>
      </c>
      <c r="Q3" s="54">
        <v>0.6</v>
      </c>
      <c r="R3" s="54">
        <v>0.25</v>
      </c>
      <c r="S3" s="2" t="s">
        <v>44</v>
      </c>
      <c r="T3" s="2" t="s">
        <v>5</v>
      </c>
      <c r="V3" t="s">
        <v>40</v>
      </c>
    </row>
    <row r="4" spans="1:22" x14ac:dyDescent="0.2">
      <c r="A4" s="2" t="s">
        <v>27</v>
      </c>
      <c r="B4" s="16">
        <f>Leht3!B4/15.6466</f>
        <v>39973.284930911512</v>
      </c>
      <c r="C4" s="16">
        <f>Leht3!C4/15.6466</f>
        <v>40514.233124129205</v>
      </c>
      <c r="D4" s="16">
        <f>Leht3!D4/15.6466</f>
        <v>51992.317819845848</v>
      </c>
      <c r="E4" s="16">
        <f>Leht3!E4/15.6466</f>
        <v>71394.61608272724</v>
      </c>
      <c r="F4" s="16">
        <f>Leht3!F4/15.6466</f>
        <v>92697.007656615504</v>
      </c>
      <c r="G4" s="16">
        <f>Leht3!G4/15.6466</f>
        <v>73234.824179054878</v>
      </c>
      <c r="H4" s="16">
        <f>Leht3!H4/15.6466</f>
        <v>62700.075415745276</v>
      </c>
      <c r="I4" s="16">
        <v>62364</v>
      </c>
      <c r="J4" s="49">
        <v>67695</v>
      </c>
      <c r="K4" s="47">
        <v>68189</v>
      </c>
      <c r="L4" s="16">
        <v>87738</v>
      </c>
      <c r="M4" s="16">
        <v>88161</v>
      </c>
      <c r="N4" s="16">
        <v>91504</v>
      </c>
      <c r="O4" s="16">
        <v>105094</v>
      </c>
      <c r="P4" s="16"/>
      <c r="Q4" s="16">
        <v>55638</v>
      </c>
      <c r="R4" s="2">
        <v>23182</v>
      </c>
      <c r="S4" s="2">
        <v>26273</v>
      </c>
      <c r="T4" s="16">
        <f>SUM(Q4:S4)</f>
        <v>105093</v>
      </c>
      <c r="U4" s="10">
        <f>T4-O4</f>
        <v>-1</v>
      </c>
      <c r="V4" s="10">
        <f>U4</f>
        <v>-1</v>
      </c>
    </row>
    <row r="5" spans="1:22" x14ac:dyDescent="0.2">
      <c r="A5" s="2" t="s">
        <v>28</v>
      </c>
      <c r="B5" s="16">
        <f>Leht3!B5/15.6466</f>
        <v>30716.769138343156</v>
      </c>
      <c r="C5" s="16">
        <f>Leht3!C5/15.6466</f>
        <v>33434.739815678804</v>
      </c>
      <c r="D5" s="16">
        <f>Leht3!D5/15.6466</f>
        <v>47404.675776206976</v>
      </c>
      <c r="E5" s="16">
        <f>Leht3!E5/15.6466</f>
        <v>56450.091393657407</v>
      </c>
      <c r="F5" s="16">
        <f>Leht3!F5/15.6466</f>
        <v>67528.856109314482</v>
      </c>
      <c r="G5" s="16">
        <f>Leht3!G5/15.6466</f>
        <v>66378.190789053217</v>
      </c>
      <c r="H5" s="16">
        <f>Leht3!H5/15.6466</f>
        <v>51315.685196783968</v>
      </c>
      <c r="I5" s="16">
        <v>55635</v>
      </c>
      <c r="J5" s="49">
        <v>59620</v>
      </c>
      <c r="K5" s="47">
        <v>58256</v>
      </c>
      <c r="L5" s="16">
        <v>63377</v>
      </c>
      <c r="M5" s="16">
        <v>68288</v>
      </c>
      <c r="N5" s="16">
        <v>73154</v>
      </c>
      <c r="O5" s="16">
        <v>80391</v>
      </c>
      <c r="P5" s="16"/>
      <c r="Q5" s="2">
        <v>56617</v>
      </c>
      <c r="R5" s="2">
        <v>23590</v>
      </c>
      <c r="S5" s="2">
        <v>184</v>
      </c>
      <c r="T5" s="2">
        <f>SUM(Q5:S5)</f>
        <v>80391</v>
      </c>
      <c r="U5" s="10">
        <f t="shared" ref="U5:U15" si="0">T5-O5</f>
        <v>0</v>
      </c>
      <c r="V5" s="10">
        <f>V4+U5</f>
        <v>-1</v>
      </c>
    </row>
    <row r="6" spans="1:22" x14ac:dyDescent="0.2">
      <c r="A6" s="2" t="s">
        <v>29</v>
      </c>
      <c r="B6" s="16">
        <f>Leht3!B6/15.6466</f>
        <v>28924.047396878555</v>
      </c>
      <c r="C6" s="16">
        <f>Leht3!C6/15.6466</f>
        <v>33816.611915687754</v>
      </c>
      <c r="D6" s="16">
        <f>Leht3!D6/15.6466</f>
        <v>50920.647297176387</v>
      </c>
      <c r="E6" s="16">
        <f>Leht3!E6/15.6466</f>
        <v>59780.655222220805</v>
      </c>
      <c r="F6" s="16">
        <f>Leht3!F6/15.6466</f>
        <v>71540.845934580037</v>
      </c>
      <c r="G6" s="16">
        <f>Leht3!G6/15.6466</f>
        <v>63832.845474416172</v>
      </c>
      <c r="H6" s="16">
        <f>Leht3!H6/15.6466</f>
        <v>50183.873812841128</v>
      </c>
      <c r="I6" s="16">
        <v>61239</v>
      </c>
      <c r="J6" s="49">
        <v>62376</v>
      </c>
      <c r="K6" s="47">
        <v>67430</v>
      </c>
      <c r="L6" s="16">
        <v>73255</v>
      </c>
      <c r="M6" s="16">
        <v>87018</v>
      </c>
      <c r="N6" s="16">
        <v>84580</v>
      </c>
      <c r="O6" s="16">
        <v>90907</v>
      </c>
      <c r="P6" s="16"/>
      <c r="Q6" s="2">
        <v>54354</v>
      </c>
      <c r="R6" s="2">
        <v>22647</v>
      </c>
      <c r="S6" s="2">
        <v>13906</v>
      </c>
      <c r="T6" s="2">
        <f>SUM(Q6:S6)</f>
        <v>90907</v>
      </c>
      <c r="U6" s="10">
        <f t="shared" si="0"/>
        <v>0</v>
      </c>
      <c r="V6" s="10">
        <f>V5+U6</f>
        <v>-1</v>
      </c>
    </row>
    <row r="7" spans="1:22" x14ac:dyDescent="0.2">
      <c r="A7" s="2" t="s">
        <v>30</v>
      </c>
      <c r="B7" s="16">
        <f>Leht3!B7/15.6466</f>
        <v>30345.314637045751</v>
      </c>
      <c r="C7" s="16">
        <f>Leht3!C7/15.6466</f>
        <v>39882.466478340342</v>
      </c>
      <c r="D7" s="16">
        <f>Leht3!D7/15.6466</f>
        <v>40991.908785295207</v>
      </c>
      <c r="E7" s="16">
        <f>Leht3!E7/15.6466</f>
        <v>61707.910983855923</v>
      </c>
      <c r="F7" s="16">
        <f>Leht3!F7/15.6466</f>
        <v>78536.998453338107</v>
      </c>
      <c r="G7" s="16">
        <f>Leht3!G7/15.6466</f>
        <v>68103.421829662679</v>
      </c>
      <c r="H7" s="16">
        <f>Leht3!H7/15.6466</f>
        <v>55090.243247734332</v>
      </c>
      <c r="I7" s="16">
        <v>61307</v>
      </c>
      <c r="J7" s="49">
        <v>54924</v>
      </c>
      <c r="K7" s="47">
        <v>62482</v>
      </c>
      <c r="L7" s="16">
        <v>67899</v>
      </c>
      <c r="M7" s="16">
        <v>75812</v>
      </c>
      <c r="N7" s="16">
        <v>83071</v>
      </c>
      <c r="O7" s="16">
        <v>89816</v>
      </c>
      <c r="P7" s="16"/>
      <c r="Q7" s="2">
        <v>55259</v>
      </c>
      <c r="R7" s="2">
        <v>23025</v>
      </c>
      <c r="S7" s="2">
        <v>11532</v>
      </c>
      <c r="T7" s="2">
        <f t="shared" ref="T7:T14" si="1">SUM(Q7:S7)</f>
        <v>89816</v>
      </c>
      <c r="U7" s="10">
        <f t="shared" si="0"/>
        <v>0</v>
      </c>
      <c r="V7" s="10">
        <f t="shared" ref="V7:V12" si="2">V6+U7</f>
        <v>-1</v>
      </c>
    </row>
    <row r="8" spans="1:22" x14ac:dyDescent="0.2">
      <c r="A8" s="2" t="s">
        <v>24</v>
      </c>
      <c r="B8" s="16">
        <f>Leht3!B8/15.6466</f>
        <v>34685.299042603503</v>
      </c>
      <c r="C8" s="16">
        <f>Leht3!C8/15.6466</f>
        <v>41069.17796837652</v>
      </c>
      <c r="D8" s="16">
        <f>Leht3!D8/15.6466</f>
        <v>48761.136604757587</v>
      </c>
      <c r="E8" s="16">
        <f>Leht3!E8/15.6466</f>
        <v>60902.304654046246</v>
      </c>
      <c r="F8" s="16">
        <f>Leht3!F8/15.6466</f>
        <v>75228.420231871467</v>
      </c>
      <c r="G8" s="16">
        <f>Leht3!G8/15.6466</f>
        <v>60368.322830519093</v>
      </c>
      <c r="H8" s="16">
        <f>Leht3!H8/15.6466</f>
        <v>57170.183937724491</v>
      </c>
      <c r="I8" s="16">
        <v>62267</v>
      </c>
      <c r="J8" s="49">
        <v>56742</v>
      </c>
      <c r="K8" s="47">
        <v>62562</v>
      </c>
      <c r="L8" s="16">
        <v>68896</v>
      </c>
      <c r="M8" s="16">
        <v>81189</v>
      </c>
      <c r="N8" s="16">
        <v>86105</v>
      </c>
      <c r="O8" s="16">
        <v>89990</v>
      </c>
      <c r="P8" s="16"/>
      <c r="Q8" s="2">
        <v>55532</v>
      </c>
      <c r="R8" s="2">
        <v>23138</v>
      </c>
      <c r="S8" s="2">
        <v>11320</v>
      </c>
      <c r="T8" s="2">
        <f t="shared" si="1"/>
        <v>89990</v>
      </c>
      <c r="U8" s="10">
        <f t="shared" si="0"/>
        <v>0</v>
      </c>
      <c r="V8" s="10">
        <f t="shared" si="2"/>
        <v>-1</v>
      </c>
    </row>
    <row r="9" spans="1:22" x14ac:dyDescent="0.2">
      <c r="A9" s="2" t="s">
        <v>31</v>
      </c>
      <c r="B9" s="16">
        <f>Leht3!B9/15.6466</f>
        <v>35084.746845960144</v>
      </c>
      <c r="C9" s="16">
        <f>Leht3!C9/15.6466</f>
        <v>39925.223371211636</v>
      </c>
      <c r="D9" s="16">
        <f>Leht3!D9/15.6466</f>
        <v>50532.320120665194</v>
      </c>
      <c r="E9" s="16">
        <f>Leht3!E9/15.6466</f>
        <v>65483.8750910741</v>
      </c>
      <c r="F9" s="16">
        <f>Leht3!F9/15.6466</f>
        <v>77942.300563700745</v>
      </c>
      <c r="G9" s="16">
        <f>Leht3!G9/15.6466</f>
        <v>60273.414032441557</v>
      </c>
      <c r="H9" s="16">
        <f>Leht3!H9/15.6466</f>
        <v>55880.958163434872</v>
      </c>
      <c r="I9" s="16">
        <v>59107</v>
      </c>
      <c r="J9" s="49">
        <v>61744</v>
      </c>
      <c r="K9" s="47">
        <v>72455</v>
      </c>
      <c r="L9" s="16">
        <v>77098</v>
      </c>
      <c r="M9" s="16">
        <v>82975</v>
      </c>
      <c r="N9" s="16">
        <v>93761</v>
      </c>
      <c r="O9" s="16">
        <v>97586</v>
      </c>
      <c r="P9" s="16"/>
      <c r="Q9" s="2">
        <v>54777</v>
      </c>
      <c r="R9" s="2">
        <v>22824</v>
      </c>
      <c r="S9" s="2">
        <v>17560</v>
      </c>
      <c r="T9" s="16">
        <f t="shared" si="1"/>
        <v>95161</v>
      </c>
      <c r="U9" s="10">
        <f t="shared" si="0"/>
        <v>-2425</v>
      </c>
      <c r="V9" s="10">
        <f t="shared" si="2"/>
        <v>-2426</v>
      </c>
    </row>
    <row r="10" spans="1:22" x14ac:dyDescent="0.2">
      <c r="A10" s="2" t="s">
        <v>32</v>
      </c>
      <c r="B10" s="16">
        <f>Leht3!B10/15.6466</f>
        <v>43592.537675916814</v>
      </c>
      <c r="C10" s="16">
        <f>Leht3!C10/15.6466</f>
        <v>47792.619482826944</v>
      </c>
      <c r="D10" s="16">
        <f>Leht3!D10/15.6466</f>
        <v>58688.405148722406</v>
      </c>
      <c r="E10" s="16">
        <f>Leht3!E10/15.6466</f>
        <v>82103.396265003263</v>
      </c>
      <c r="F10" s="16">
        <f>Leht3!F10/15.6466</f>
        <v>98210.729487556411</v>
      </c>
      <c r="G10" s="16">
        <f>Leht3!G10/15.6466</f>
        <v>77058.785934324391</v>
      </c>
      <c r="H10" s="16">
        <f>Leht3!H10/15.6466</f>
        <v>68940.025309012824</v>
      </c>
      <c r="I10" s="16">
        <v>69879</v>
      </c>
      <c r="J10" s="49">
        <v>81475</v>
      </c>
      <c r="K10" s="47">
        <v>79344</v>
      </c>
      <c r="L10" s="16">
        <v>83521</v>
      </c>
      <c r="M10" s="16">
        <v>94601</v>
      </c>
      <c r="N10" s="16">
        <v>95302</v>
      </c>
      <c r="O10" s="16">
        <f>N10*1.05</f>
        <v>100067.1</v>
      </c>
      <c r="P10" s="16"/>
      <c r="Q10" s="2">
        <v>55136</v>
      </c>
      <c r="R10" s="2">
        <v>22973</v>
      </c>
      <c r="S10" s="2">
        <v>22618</v>
      </c>
      <c r="T10" s="2">
        <f t="shared" si="1"/>
        <v>100727</v>
      </c>
      <c r="U10" s="10">
        <f t="shared" si="0"/>
        <v>659.89999999999418</v>
      </c>
      <c r="V10" s="10">
        <f>V9+U10</f>
        <v>-1766.1000000000058</v>
      </c>
    </row>
    <row r="11" spans="1:22" x14ac:dyDescent="0.2">
      <c r="A11" s="2" t="s">
        <v>33</v>
      </c>
      <c r="B11" s="16">
        <f>Leht3!B11/15.6466</f>
        <v>32548.924366955122</v>
      </c>
      <c r="C11" s="16">
        <f>Leht3!C11/15.6466</f>
        <v>37749.73476665857</v>
      </c>
      <c r="D11" s="16">
        <f>Leht3!D11/15.6466</f>
        <v>50566.896322523746</v>
      </c>
      <c r="E11" s="16">
        <f>Leht3!E11/15.6466</f>
        <v>66258.420359694763</v>
      </c>
      <c r="F11" s="16">
        <f>Leht3!F11/15.6466</f>
        <v>76129.191006352819</v>
      </c>
      <c r="G11" s="16">
        <f>Leht3!G11/15.6466</f>
        <v>58832.270269579334</v>
      </c>
      <c r="H11" s="16">
        <f>Leht3!H11/15.6466</f>
        <v>58664.118722278326</v>
      </c>
      <c r="I11" s="16">
        <v>64594</v>
      </c>
      <c r="J11" s="49">
        <v>64097</v>
      </c>
      <c r="K11" s="47">
        <v>68373</v>
      </c>
      <c r="L11" s="16">
        <v>81189</v>
      </c>
      <c r="M11" s="16">
        <v>78213</v>
      </c>
      <c r="N11" s="16">
        <v>103025</v>
      </c>
      <c r="O11" s="16">
        <f>N11*1.05-7</f>
        <v>108169.25</v>
      </c>
      <c r="P11" s="16"/>
      <c r="Q11" s="2">
        <v>54699</v>
      </c>
      <c r="R11" s="2">
        <v>22791</v>
      </c>
      <c r="S11" s="2">
        <v>16664</v>
      </c>
      <c r="T11" s="2">
        <f t="shared" si="1"/>
        <v>94154</v>
      </c>
      <c r="U11" s="10">
        <f t="shared" si="0"/>
        <v>-14015.25</v>
      </c>
      <c r="V11" s="10">
        <f>V10+U11</f>
        <v>-15781.350000000006</v>
      </c>
    </row>
    <row r="12" spans="1:22" x14ac:dyDescent="0.2">
      <c r="A12" s="2" t="s">
        <v>34</v>
      </c>
      <c r="B12" s="16">
        <f>Leht3!B12/15.6466</f>
        <v>33883.207853463377</v>
      </c>
      <c r="C12" s="16">
        <f>Leht3!C12/15.6466</f>
        <v>44580.675673948339</v>
      </c>
      <c r="D12" s="16">
        <f>Leht3!D12/15.6466</f>
        <v>53247.031303925454</v>
      </c>
      <c r="E12" s="16">
        <f>Leht3!E12/15.6466</f>
        <v>60356.371352242662</v>
      </c>
      <c r="F12" s="16">
        <f>Leht3!F12/15.6466</f>
        <v>67759.449337236205</v>
      </c>
      <c r="G12" s="16">
        <f>Leht3!G12/15.6466</f>
        <v>55033.106233942199</v>
      </c>
      <c r="H12" s="16">
        <f>Leht3!H12/15.6466</f>
        <v>54576.329681847819</v>
      </c>
      <c r="I12" s="16">
        <v>58697</v>
      </c>
      <c r="J12" s="49">
        <v>60307</v>
      </c>
      <c r="K12" s="47">
        <v>71178</v>
      </c>
      <c r="L12" s="16">
        <v>71785</v>
      </c>
      <c r="M12" s="16">
        <v>82114</v>
      </c>
      <c r="N12" s="16">
        <v>81853</v>
      </c>
      <c r="O12" s="16">
        <f>N12*1.05</f>
        <v>85945.650000000009</v>
      </c>
      <c r="P12" s="16"/>
      <c r="Q12" s="2">
        <v>56076</v>
      </c>
      <c r="R12" s="2">
        <v>23365</v>
      </c>
      <c r="S12" s="2">
        <v>7468</v>
      </c>
      <c r="T12" s="2">
        <f t="shared" si="1"/>
        <v>86909</v>
      </c>
      <c r="U12" s="10">
        <f t="shared" si="0"/>
        <v>963.34999999999127</v>
      </c>
      <c r="V12" s="10">
        <f t="shared" si="2"/>
        <v>-14818.000000000015</v>
      </c>
    </row>
    <row r="13" spans="1:22" x14ac:dyDescent="0.2">
      <c r="A13" s="2" t="s">
        <v>35</v>
      </c>
      <c r="B13" s="16">
        <f>Leht3!B13/15.6466</f>
        <v>35458.054785065127</v>
      </c>
      <c r="C13" s="16">
        <f>Leht3!C13/15.6466</f>
        <v>42465.327930668645</v>
      </c>
      <c r="D13" s="16">
        <f>Leht3!D13/15.6466</f>
        <v>54902.215177738297</v>
      </c>
      <c r="E13" s="16">
        <f>Leht3!E13/15.6466</f>
        <v>70011.823654979366</v>
      </c>
      <c r="F13" s="16">
        <f>Leht3!F13/15.6466</f>
        <v>75282.042104994063</v>
      </c>
      <c r="G13" s="16">
        <f>Leht3!G13/15.6466</f>
        <v>58201.973591706825</v>
      </c>
      <c r="H13" s="16">
        <f>Leht3!H13/15.6466</f>
        <v>57163.21756803395</v>
      </c>
      <c r="I13" s="16">
        <v>63690</v>
      </c>
      <c r="J13" s="49">
        <v>65702</v>
      </c>
      <c r="K13" s="47">
        <v>75368</v>
      </c>
      <c r="L13" s="16">
        <v>81904</v>
      </c>
      <c r="M13" s="16">
        <v>82883</v>
      </c>
      <c r="N13" s="16">
        <v>87083</v>
      </c>
      <c r="O13" s="16">
        <f>N13*1.05</f>
        <v>91437.150000000009</v>
      </c>
      <c r="P13" s="16"/>
      <c r="Q13" s="2">
        <v>55676</v>
      </c>
      <c r="R13" s="2">
        <v>23198</v>
      </c>
      <c r="S13" s="2">
        <v>15519</v>
      </c>
      <c r="T13" s="2">
        <f>SUM(Q13:S13)</f>
        <v>94393</v>
      </c>
      <c r="U13" s="10">
        <f t="shared" si="0"/>
        <v>2955.8499999999913</v>
      </c>
      <c r="V13" s="10">
        <f>V12+U13</f>
        <v>-11862.150000000023</v>
      </c>
    </row>
    <row r="14" spans="1:22" x14ac:dyDescent="0.2">
      <c r="A14" s="2" t="s">
        <v>36</v>
      </c>
      <c r="B14" s="16">
        <f>Leht3!B14/15.6466</f>
        <v>47577.556785499728</v>
      </c>
      <c r="C14" s="16">
        <f>Leht3!C14/15.6466</f>
        <v>40818.899952705382</v>
      </c>
      <c r="D14" s="16">
        <f>Leht3!D14/15.6466</f>
        <v>54992.458425472629</v>
      </c>
      <c r="E14" s="16">
        <f>Leht3!E14/15.6466</f>
        <v>69471.578489895575</v>
      </c>
      <c r="F14" s="16">
        <f>Leht3!F14/15.6466</f>
        <v>73328.390832513134</v>
      </c>
      <c r="G14" s="16">
        <f>Leht3!G14/15.6466</f>
        <v>62828.026536116478</v>
      </c>
      <c r="H14" s="16">
        <f>Leht3!H14/15.6466</f>
        <v>57543.811435072159</v>
      </c>
      <c r="I14" s="16">
        <v>66459</v>
      </c>
      <c r="J14" s="49">
        <v>62908</v>
      </c>
      <c r="K14" s="47">
        <v>70744</v>
      </c>
      <c r="L14" s="16">
        <v>82252</v>
      </c>
      <c r="M14" s="16">
        <f>L14*1.085364</f>
        <v>89273.359727999996</v>
      </c>
      <c r="N14" s="16">
        <v>97544</v>
      </c>
      <c r="O14" s="16">
        <f>N14*1.05</f>
        <v>102421.2</v>
      </c>
      <c r="P14" s="16"/>
      <c r="Q14" s="2">
        <v>56133</v>
      </c>
      <c r="R14" s="2">
        <v>23389</v>
      </c>
      <c r="S14" s="2">
        <v>15967</v>
      </c>
      <c r="T14" s="2">
        <f t="shared" si="1"/>
        <v>95489</v>
      </c>
      <c r="U14" s="10">
        <f t="shared" si="0"/>
        <v>-6932.1999999999971</v>
      </c>
      <c r="V14" s="10">
        <f>V13+U14</f>
        <v>-18794.35000000002</v>
      </c>
    </row>
    <row r="15" spans="1:22" x14ac:dyDescent="0.2">
      <c r="A15" s="2" t="s">
        <v>37</v>
      </c>
      <c r="B15" s="16">
        <f>Leht3!B15/15.6466</f>
        <v>46027.699308475967</v>
      </c>
      <c r="C15" s="16">
        <f>Leht3!C15/15.6466</f>
        <v>42500.09586747281</v>
      </c>
      <c r="D15" s="16">
        <f>Leht3!D15/15.6466</f>
        <v>51158.398629734256</v>
      </c>
      <c r="E15" s="16">
        <f>Leht3!E15/15.6466</f>
        <v>70007.094192987613</v>
      </c>
      <c r="F15" s="16">
        <f>Leht3!F15/15.6466</f>
        <v>78940.664425498195</v>
      </c>
      <c r="G15" s="16">
        <f>Leht3!G15/15.6466</f>
        <v>62339.358071402094</v>
      </c>
      <c r="H15" s="16">
        <f>Leht3!H15/15.6466</f>
        <v>64474.071044188517</v>
      </c>
      <c r="I15" s="16">
        <v>67861</v>
      </c>
      <c r="J15" s="49">
        <v>67778</v>
      </c>
      <c r="K15" s="47">
        <v>73969</v>
      </c>
      <c r="L15" s="16">
        <v>76743</v>
      </c>
      <c r="M15" s="16">
        <v>83473</v>
      </c>
      <c r="N15" s="16">
        <v>91571</v>
      </c>
      <c r="O15" s="16">
        <v>96169</v>
      </c>
      <c r="P15" s="16"/>
      <c r="Q15" s="2"/>
      <c r="R15" s="2"/>
      <c r="S15" s="2">
        <v>96169</v>
      </c>
      <c r="T15" s="2">
        <f>SUM(Q15:S15)</f>
        <v>96169</v>
      </c>
      <c r="U15" s="10">
        <f t="shared" si="0"/>
        <v>0</v>
      </c>
      <c r="V15" s="10">
        <f>V14+U15</f>
        <v>-18794.35000000002</v>
      </c>
    </row>
    <row r="16" spans="1:22" x14ac:dyDescent="0.2">
      <c r="A16" s="2"/>
      <c r="B16" s="52">
        <f>SUM(B4:B15)</f>
        <v>438817.44276711874</v>
      </c>
      <c r="C16" s="52">
        <f t="shared" ref="C16:I16" si="3">SUM(C4:C15)</f>
        <v>484549.80634770502</v>
      </c>
      <c r="D16" s="52">
        <f t="shared" si="3"/>
        <v>614158.41141206399</v>
      </c>
      <c r="E16" s="52">
        <f t="shared" si="3"/>
        <v>793928.13774238492</v>
      </c>
      <c r="F16" s="52">
        <f t="shared" si="3"/>
        <v>933124.89614357112</v>
      </c>
      <c r="G16" s="60">
        <f t="shared" si="3"/>
        <v>766484.53977221891</v>
      </c>
      <c r="H16" s="60">
        <f t="shared" si="3"/>
        <v>693702.59353469755</v>
      </c>
      <c r="I16" s="60">
        <f t="shared" si="3"/>
        <v>753099</v>
      </c>
      <c r="J16" s="61">
        <f t="shared" ref="J16:O16" si="4">SUM(J4:J15)</f>
        <v>765368</v>
      </c>
      <c r="K16" s="60">
        <f t="shared" si="4"/>
        <v>830350</v>
      </c>
      <c r="L16" s="60">
        <f t="shared" si="4"/>
        <v>915657</v>
      </c>
      <c r="M16" s="60">
        <f t="shared" si="4"/>
        <v>994000.35972800001</v>
      </c>
      <c r="N16" s="60">
        <f t="shared" si="4"/>
        <v>1068553</v>
      </c>
      <c r="O16" s="60">
        <f t="shared" si="4"/>
        <v>1137993.3500000001</v>
      </c>
      <c r="P16" s="52"/>
      <c r="Q16" s="2"/>
      <c r="R16" s="2"/>
      <c r="S16" s="2"/>
      <c r="T16" s="16">
        <f>SUM(T4:T15)</f>
        <v>1119199</v>
      </c>
      <c r="U16" s="10">
        <f>SUM(U4:U15)</f>
        <v>-18794.35000000002</v>
      </c>
    </row>
    <row r="17" spans="4:24" x14ac:dyDescent="0.2">
      <c r="D17" s="39"/>
      <c r="J17" s="24"/>
      <c r="K17" s="46"/>
      <c r="L17" s="55"/>
      <c r="M17" s="55"/>
      <c r="N17" s="56"/>
      <c r="O17" s="56"/>
      <c r="P17" s="56"/>
    </row>
    <row r="18" spans="4:24" x14ac:dyDescent="0.2">
      <c r="J18" s="43"/>
      <c r="K18" s="44"/>
      <c r="L18" s="46"/>
      <c r="M18" s="46"/>
      <c r="N18" s="46"/>
      <c r="O18" s="46"/>
      <c r="P18" s="46"/>
      <c r="S18" s="10"/>
      <c r="T18" s="10"/>
    </row>
    <row r="19" spans="4:24" x14ac:dyDescent="0.2">
      <c r="J19" s="43"/>
      <c r="K19" s="44"/>
    </row>
    <row r="20" spans="4:24" x14ac:dyDescent="0.2">
      <c r="J20" s="43"/>
      <c r="K20" s="44"/>
      <c r="R20" s="45"/>
      <c r="T20" s="24"/>
    </row>
    <row r="21" spans="4:24" x14ac:dyDescent="0.2">
      <c r="J21" s="43"/>
      <c r="K21" s="44"/>
      <c r="R21" s="51"/>
      <c r="T21" s="57"/>
      <c r="U21" s="57"/>
    </row>
    <row r="22" spans="4:24" x14ac:dyDescent="0.2">
      <c r="J22" s="43"/>
      <c r="K22" s="44"/>
      <c r="Q22" s="10"/>
      <c r="S22" s="10"/>
      <c r="T22" s="56"/>
      <c r="U22" s="55"/>
    </row>
    <row r="23" spans="4:24" x14ac:dyDescent="0.2">
      <c r="J23" s="43"/>
      <c r="K23" s="44"/>
      <c r="R23" s="45"/>
      <c r="S23" s="10"/>
      <c r="T23" s="56"/>
      <c r="U23" s="57"/>
      <c r="W23" s="10"/>
      <c r="X23" s="10"/>
    </row>
    <row r="24" spans="4:24" x14ac:dyDescent="0.2">
      <c r="J24" s="43"/>
      <c r="K24" s="44"/>
      <c r="R24" s="24"/>
      <c r="T24" s="57"/>
      <c r="U24" s="57"/>
    </row>
    <row r="25" spans="4:24" ht="12.6" customHeight="1" x14ac:dyDescent="0.2">
      <c r="J25" s="43"/>
      <c r="K25" s="44"/>
      <c r="R25" s="24"/>
      <c r="T25" s="57"/>
      <c r="U25" s="57"/>
    </row>
    <row r="26" spans="4:24" hidden="1" x14ac:dyDescent="0.2">
      <c r="J26" s="43"/>
      <c r="K26" s="44"/>
      <c r="R26" s="24"/>
      <c r="T26" s="57"/>
      <c r="U26" s="55"/>
    </row>
    <row r="27" spans="4:24" hidden="1" x14ac:dyDescent="0.2">
      <c r="J27" s="43"/>
      <c r="K27" s="44"/>
      <c r="L27" s="44"/>
      <c r="M27" s="44"/>
      <c r="N27" s="44"/>
      <c r="O27" s="44"/>
      <c r="P27" s="44"/>
      <c r="R27" s="24"/>
      <c r="T27" s="57"/>
      <c r="U27" s="55"/>
    </row>
    <row r="28" spans="4:24" hidden="1" x14ac:dyDescent="0.2">
      <c r="L28" s="43"/>
      <c r="M28" s="43"/>
      <c r="N28" s="43"/>
      <c r="O28" s="43"/>
      <c r="P28" s="43"/>
      <c r="R28" s="24"/>
      <c r="T28" s="57"/>
      <c r="U28" s="55"/>
    </row>
    <row r="29" spans="4:24" hidden="1" x14ac:dyDescent="0.2">
      <c r="L29" s="44"/>
      <c r="M29" s="44"/>
      <c r="N29" s="44"/>
      <c r="O29" s="44"/>
      <c r="P29" s="44"/>
      <c r="R29" s="24"/>
      <c r="T29" s="57"/>
      <c r="U29" s="55"/>
    </row>
    <row r="30" spans="4:24" x14ac:dyDescent="0.2">
      <c r="L30" s="44"/>
      <c r="M30" s="44"/>
      <c r="N30" s="44"/>
      <c r="O30" s="44"/>
      <c r="P30" s="44"/>
      <c r="R30" s="24"/>
      <c r="T30" s="57"/>
      <c r="U30" s="55"/>
    </row>
    <row r="31" spans="4:24" x14ac:dyDescent="0.2">
      <c r="L31" s="44"/>
      <c r="M31" s="44"/>
      <c r="N31" s="44"/>
      <c r="O31" s="44"/>
      <c r="P31" s="44"/>
      <c r="T31" s="24"/>
      <c r="U31" s="24"/>
    </row>
    <row r="32" spans="4:24" x14ac:dyDescent="0.2">
      <c r="L32" s="44"/>
      <c r="M32" s="44"/>
      <c r="N32" s="44"/>
      <c r="O32" s="44"/>
      <c r="P32" s="44"/>
      <c r="U32" s="53"/>
    </row>
    <row r="33" spans="12:16" x14ac:dyDescent="0.2">
      <c r="L33" s="44"/>
      <c r="M33" s="44"/>
      <c r="N33" s="44"/>
      <c r="O33" s="44"/>
      <c r="P33" s="44"/>
    </row>
    <row r="34" spans="12:16" x14ac:dyDescent="0.2">
      <c r="L34" s="44"/>
      <c r="M34" s="44"/>
      <c r="N34" s="44"/>
      <c r="O34" s="44"/>
      <c r="P34" s="44"/>
    </row>
    <row r="35" spans="12:16" x14ac:dyDescent="0.2">
      <c r="L35" s="44"/>
      <c r="M35" s="44"/>
      <c r="N35" s="44"/>
      <c r="O35" s="44"/>
      <c r="P35" s="44"/>
    </row>
    <row r="36" spans="12:16" x14ac:dyDescent="0.2">
      <c r="L36" s="44"/>
      <c r="M36" s="44"/>
      <c r="N36" s="44"/>
      <c r="O36" s="44"/>
      <c r="P36" s="44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5"/>
  <sheetViews>
    <sheetView workbookViewId="0">
      <selection activeCell="N22" sqref="N22"/>
    </sheetView>
  </sheetViews>
  <sheetFormatPr defaultRowHeight="12.75" x14ac:dyDescent="0.2"/>
  <cols>
    <col min="8" max="8" width="12.28515625" customWidth="1"/>
  </cols>
  <sheetData>
    <row r="1" spans="1:9" x14ac:dyDescent="0.2">
      <c r="C1" s="44"/>
    </row>
    <row r="2" spans="1:9" ht="69" x14ac:dyDescent="0.2">
      <c r="A2" s="2"/>
      <c r="B2" s="58" t="s">
        <v>48</v>
      </c>
      <c r="C2" s="44"/>
      <c r="D2" s="59">
        <v>0.6</v>
      </c>
      <c r="E2" s="59">
        <v>0.25</v>
      </c>
      <c r="F2" s="58" t="s">
        <v>46</v>
      </c>
      <c r="G2" s="62" t="s">
        <v>47</v>
      </c>
      <c r="H2" s="58" t="s">
        <v>51</v>
      </c>
    </row>
    <row r="3" spans="1:9" x14ac:dyDescent="0.2">
      <c r="A3" s="2" t="s">
        <v>27</v>
      </c>
      <c r="B3" s="2">
        <v>374336</v>
      </c>
      <c r="C3" s="44">
        <v>11.86</v>
      </c>
      <c r="D3" s="2">
        <v>214012</v>
      </c>
      <c r="E3" s="2">
        <v>89171</v>
      </c>
      <c r="F3" s="2">
        <v>126680</v>
      </c>
      <c r="G3" s="2">
        <v>-99805.36</v>
      </c>
      <c r="H3" s="2">
        <f>SUM(D3:G3)</f>
        <v>330057.64</v>
      </c>
      <c r="I3">
        <f>H3-B3</f>
        <v>-44278.359999999986</v>
      </c>
    </row>
    <row r="4" spans="1:9" x14ac:dyDescent="0.2">
      <c r="A4" s="2" t="s">
        <v>28</v>
      </c>
      <c r="B4" s="2">
        <v>359133</v>
      </c>
      <c r="C4" s="44"/>
      <c r="D4" s="2">
        <v>219095</v>
      </c>
      <c r="E4" s="2">
        <v>91290</v>
      </c>
      <c r="F4" s="2">
        <v>20763</v>
      </c>
      <c r="G4" s="2">
        <v>27985.1</v>
      </c>
      <c r="H4" s="2">
        <f t="shared" ref="H4:H14" si="0">SUM(D4:G4)</f>
        <v>359133.1</v>
      </c>
      <c r="I4">
        <f t="shared" ref="I4:I14" si="1">H4-B4</f>
        <v>9.9999999976716936E-2</v>
      </c>
    </row>
    <row r="5" spans="1:9" x14ac:dyDescent="0.2">
      <c r="A5" s="2" t="s">
        <v>29</v>
      </c>
      <c r="B5" s="2">
        <v>359476</v>
      </c>
      <c r="C5" s="44"/>
      <c r="D5" s="2">
        <v>216697</v>
      </c>
      <c r="E5" s="2">
        <v>90290</v>
      </c>
      <c r="F5" s="2">
        <v>64555</v>
      </c>
      <c r="G5" s="2">
        <v>26347.85</v>
      </c>
      <c r="H5" s="2">
        <f t="shared" si="0"/>
        <v>397889.85</v>
      </c>
      <c r="I5">
        <f t="shared" si="1"/>
        <v>38413.849999999977</v>
      </c>
    </row>
    <row r="6" spans="1:9" x14ac:dyDescent="0.2">
      <c r="A6" s="2" t="s">
        <v>30</v>
      </c>
      <c r="B6" s="2">
        <v>355162</v>
      </c>
      <c r="C6" s="44"/>
      <c r="D6" s="2">
        <v>221700</v>
      </c>
      <c r="E6" s="2">
        <v>92375</v>
      </c>
      <c r="F6" s="2">
        <v>5496.77</v>
      </c>
      <c r="G6" s="2">
        <v>39211.99</v>
      </c>
      <c r="H6" s="2">
        <f t="shared" si="0"/>
        <v>358783.76</v>
      </c>
      <c r="I6">
        <f t="shared" si="1"/>
        <v>3621.7600000000093</v>
      </c>
    </row>
    <row r="7" spans="1:9" x14ac:dyDescent="0.2">
      <c r="A7" s="2" t="s">
        <v>24</v>
      </c>
      <c r="B7" s="2">
        <v>355850</v>
      </c>
      <c r="C7" s="44"/>
      <c r="D7" s="2">
        <v>221016</v>
      </c>
      <c r="E7" s="2">
        <v>92090</v>
      </c>
      <c r="F7" s="2">
        <v>48724</v>
      </c>
      <c r="G7" s="2">
        <v>19783.080000000002</v>
      </c>
      <c r="H7" s="2">
        <f t="shared" si="0"/>
        <v>381613.08</v>
      </c>
      <c r="I7">
        <f t="shared" si="1"/>
        <v>25763.080000000016</v>
      </c>
    </row>
    <row r="8" spans="1:9" x14ac:dyDescent="0.2">
      <c r="A8" s="2" t="s">
        <v>31</v>
      </c>
      <c r="B8" s="2">
        <v>385887</v>
      </c>
      <c r="C8" s="44"/>
      <c r="D8" s="2">
        <v>220570</v>
      </c>
      <c r="E8" s="2">
        <v>91904</v>
      </c>
      <c r="F8" s="2">
        <v>75582</v>
      </c>
      <c r="G8" s="2">
        <v>19540.060000000001</v>
      </c>
      <c r="H8" s="2">
        <f t="shared" si="0"/>
        <v>407596.06</v>
      </c>
      <c r="I8">
        <f t="shared" si="1"/>
        <v>21709.059999999998</v>
      </c>
    </row>
    <row r="9" spans="1:9" x14ac:dyDescent="0.2">
      <c r="A9" s="2" t="s">
        <v>32</v>
      </c>
      <c r="B9" s="2">
        <v>395700</v>
      </c>
      <c r="C9" s="44"/>
      <c r="D9" s="2">
        <v>223573</v>
      </c>
      <c r="E9" s="2">
        <v>93155</v>
      </c>
      <c r="F9" s="2">
        <v>85132</v>
      </c>
      <c r="G9" s="2">
        <v>-14207.83</v>
      </c>
      <c r="H9" s="2">
        <f t="shared" si="0"/>
        <v>387652.17</v>
      </c>
      <c r="I9">
        <f t="shared" si="1"/>
        <v>-8047.8300000000163</v>
      </c>
    </row>
    <row r="10" spans="1:9" x14ac:dyDescent="0.2">
      <c r="A10" s="2" t="s">
        <v>33</v>
      </c>
      <c r="B10" s="2">
        <v>427736</v>
      </c>
      <c r="C10" s="44"/>
      <c r="D10" s="2">
        <v>220772</v>
      </c>
      <c r="E10" s="2">
        <v>91988</v>
      </c>
      <c r="F10" s="2">
        <v>72669</v>
      </c>
      <c r="G10" s="2">
        <v>-18396.2</v>
      </c>
      <c r="H10" s="2">
        <f t="shared" si="0"/>
        <v>367032.8</v>
      </c>
      <c r="I10">
        <f t="shared" si="1"/>
        <v>-60703.200000000012</v>
      </c>
    </row>
    <row r="11" spans="1:9" x14ac:dyDescent="0.2">
      <c r="A11" s="2" t="s">
        <v>34</v>
      </c>
      <c r="B11" s="2">
        <v>339857</v>
      </c>
      <c r="C11" s="44"/>
      <c r="D11" s="2">
        <v>226200</v>
      </c>
      <c r="E11" s="2">
        <v>94250</v>
      </c>
      <c r="F11" s="2">
        <v>57063</v>
      </c>
      <c r="G11" s="2">
        <v>-2191.58</v>
      </c>
      <c r="H11" s="2">
        <f t="shared" si="0"/>
        <v>375321.42</v>
      </c>
      <c r="I11">
        <f t="shared" si="1"/>
        <v>35464.419999999984</v>
      </c>
    </row>
    <row r="12" spans="1:9" x14ac:dyDescent="0.2">
      <c r="A12" s="2" t="s">
        <v>35</v>
      </c>
      <c r="B12" s="2">
        <v>361572</v>
      </c>
      <c r="C12" s="44"/>
      <c r="D12" s="2">
        <v>226798</v>
      </c>
      <c r="E12" s="2">
        <v>94499</v>
      </c>
      <c r="F12" s="2">
        <v>76375</v>
      </c>
      <c r="G12" s="2">
        <v>-30471.68</v>
      </c>
      <c r="H12" s="2">
        <f t="shared" si="0"/>
        <v>367200.32</v>
      </c>
      <c r="I12">
        <f t="shared" si="1"/>
        <v>5628.320000000007</v>
      </c>
    </row>
    <row r="13" spans="1:9" x14ac:dyDescent="0.2">
      <c r="A13" s="2" t="s">
        <v>36</v>
      </c>
      <c r="B13" s="2">
        <v>405007</v>
      </c>
      <c r="C13" s="44"/>
      <c r="D13" s="2">
        <v>231236</v>
      </c>
      <c r="E13" s="2">
        <v>96348</v>
      </c>
      <c r="F13" s="2">
        <v>37982</v>
      </c>
      <c r="G13" s="2">
        <v>29911.87</v>
      </c>
      <c r="H13" s="2">
        <f t="shared" si="0"/>
        <v>395477.87</v>
      </c>
      <c r="I13">
        <f t="shared" si="1"/>
        <v>-9529.1300000000047</v>
      </c>
    </row>
    <row r="14" spans="1:9" x14ac:dyDescent="0.2">
      <c r="A14" s="2" t="s">
        <v>37</v>
      </c>
      <c r="B14" s="2">
        <v>380284</v>
      </c>
      <c r="C14" s="44"/>
      <c r="D14" s="2">
        <v>231610</v>
      </c>
      <c r="E14" s="2">
        <v>96504</v>
      </c>
      <c r="F14" s="2">
        <v>71744</v>
      </c>
      <c r="G14" s="2">
        <v>66287.460000000006</v>
      </c>
      <c r="H14" s="2">
        <f t="shared" si="0"/>
        <v>466145.46</v>
      </c>
      <c r="I14">
        <f t="shared" si="1"/>
        <v>85861.460000000021</v>
      </c>
    </row>
    <row r="15" spans="1:9" x14ac:dyDescent="0.2">
      <c r="A15" s="2"/>
      <c r="B15" s="2">
        <f>SUM(B3:B14)</f>
        <v>4500000</v>
      </c>
      <c r="C15" s="44"/>
      <c r="D15" s="2"/>
      <c r="E15" s="2"/>
      <c r="F15" s="2"/>
      <c r="G15" s="2"/>
      <c r="H15" s="2">
        <f>SUM(H3:H14)</f>
        <v>4593903.5299999993</v>
      </c>
      <c r="I15">
        <f>H15-B15</f>
        <v>93903.529999999329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9"/>
  <sheetViews>
    <sheetView topLeftCell="A7" workbookViewId="0">
      <selection activeCell="H15" sqref="H15"/>
    </sheetView>
  </sheetViews>
  <sheetFormatPr defaultRowHeight="12.75" x14ac:dyDescent="0.2"/>
  <cols>
    <col min="3" max="3" width="9.140625" customWidth="1"/>
    <col min="4" max="4" width="4.140625" customWidth="1"/>
    <col min="5" max="7" width="9.140625" customWidth="1"/>
    <col min="8" max="8" width="9.7109375" customWidth="1"/>
    <col min="9" max="9" width="10.85546875" customWidth="1"/>
  </cols>
  <sheetData>
    <row r="1" spans="1:10" x14ac:dyDescent="0.2">
      <c r="C1" s="44"/>
      <c r="D1" s="44"/>
    </row>
    <row r="2" spans="1:10" ht="69" x14ac:dyDescent="0.2">
      <c r="A2" s="2"/>
      <c r="B2" s="58" t="s">
        <v>48</v>
      </c>
      <c r="C2" s="58" t="s">
        <v>49</v>
      </c>
      <c r="D2" s="63"/>
      <c r="E2" s="59">
        <v>0.6</v>
      </c>
      <c r="F2" s="59">
        <v>0.25</v>
      </c>
      <c r="G2" s="58" t="s">
        <v>46</v>
      </c>
      <c r="H2" s="62" t="s">
        <v>47</v>
      </c>
      <c r="I2" s="58" t="s">
        <v>50</v>
      </c>
    </row>
    <row r="3" spans="1:10" x14ac:dyDescent="0.2">
      <c r="A3" s="2" t="s">
        <v>27</v>
      </c>
      <c r="B3" s="2">
        <v>330058</v>
      </c>
      <c r="C3" s="16">
        <v>357519</v>
      </c>
      <c r="E3" s="2">
        <v>232790</v>
      </c>
      <c r="F3" s="2">
        <v>96996</v>
      </c>
      <c r="G3" s="2">
        <v>135688</v>
      </c>
      <c r="H3" s="2">
        <v>-107955.2</v>
      </c>
      <c r="I3" s="2">
        <f>SUM(E3:H3)</f>
        <v>357518.8</v>
      </c>
      <c r="J3" s="10">
        <f t="shared" ref="J3:J7" si="0">I3-C3</f>
        <v>-0.20000000001164153</v>
      </c>
    </row>
    <row r="4" spans="1:10" x14ac:dyDescent="0.2">
      <c r="A4" s="2" t="s">
        <v>28</v>
      </c>
      <c r="B4" s="2">
        <v>359133</v>
      </c>
      <c r="C4" s="16">
        <v>385458</v>
      </c>
      <c r="E4" s="2">
        <v>239151</v>
      </c>
      <c r="F4" s="2">
        <v>99646</v>
      </c>
      <c r="G4" s="2">
        <v>13603</v>
      </c>
      <c r="H4" s="2">
        <v>33057.79</v>
      </c>
      <c r="I4" s="2">
        <f t="shared" ref="I4:I14" si="1">SUM(E4:H4)</f>
        <v>385457.79</v>
      </c>
      <c r="J4" s="10">
        <f t="shared" si="0"/>
        <v>-0.21000000002095476</v>
      </c>
    </row>
    <row r="5" spans="1:10" x14ac:dyDescent="0.2">
      <c r="A5" s="2" t="s">
        <v>29</v>
      </c>
      <c r="B5" s="2">
        <v>397890</v>
      </c>
      <c r="C5" s="16">
        <v>453757</v>
      </c>
      <c r="E5" s="2">
        <v>235848</v>
      </c>
      <c r="F5" s="2">
        <v>98270</v>
      </c>
      <c r="G5" s="2">
        <v>50080</v>
      </c>
      <c r="H5" s="2">
        <v>69558.8</v>
      </c>
      <c r="I5" s="2">
        <f t="shared" si="1"/>
        <v>453756.8</v>
      </c>
      <c r="J5" s="10">
        <f t="shared" si="0"/>
        <v>-0.20000000001164153</v>
      </c>
    </row>
    <row r="6" spans="1:10" x14ac:dyDescent="0.2">
      <c r="A6" s="2" t="s">
        <v>30</v>
      </c>
      <c r="B6" s="2">
        <v>358784</v>
      </c>
      <c r="C6" s="16">
        <v>397157</v>
      </c>
      <c r="E6" s="2">
        <v>236517</v>
      </c>
      <c r="F6" s="2">
        <v>98549</v>
      </c>
      <c r="G6" s="2">
        <v>93670</v>
      </c>
      <c r="H6" s="2">
        <v>-31579.26</v>
      </c>
      <c r="I6" s="2">
        <f>SUM(E6:H6)</f>
        <v>397156.74</v>
      </c>
      <c r="J6" s="10">
        <f t="shared" si="0"/>
        <v>-0.26000000000931323</v>
      </c>
    </row>
    <row r="7" spans="1:10" x14ac:dyDescent="0.2">
      <c r="A7" s="2" t="s">
        <v>24</v>
      </c>
      <c r="B7" s="2">
        <v>381613</v>
      </c>
      <c r="C7" s="16">
        <v>401003</v>
      </c>
      <c r="E7" s="2">
        <v>239623</v>
      </c>
      <c r="F7" s="2">
        <v>99843</v>
      </c>
      <c r="G7" s="2">
        <v>59580</v>
      </c>
      <c r="H7" s="2">
        <v>1957.3</v>
      </c>
      <c r="I7" s="2">
        <f t="shared" si="1"/>
        <v>401003.3</v>
      </c>
      <c r="J7" s="10">
        <f t="shared" si="0"/>
        <v>0.29999999998835847</v>
      </c>
    </row>
    <row r="8" spans="1:10" x14ac:dyDescent="0.2">
      <c r="A8" s="2" t="s">
        <v>31</v>
      </c>
      <c r="B8" s="2">
        <v>407596</v>
      </c>
      <c r="C8" s="16">
        <v>436049</v>
      </c>
      <c r="E8" s="2">
        <v>242971</v>
      </c>
      <c r="F8" s="2">
        <v>101238</v>
      </c>
      <c r="G8" s="2">
        <v>60764</v>
      </c>
      <c r="H8" s="2">
        <v>31076.17</v>
      </c>
      <c r="I8" s="2">
        <f t="shared" si="1"/>
        <v>436049.17</v>
      </c>
      <c r="J8" s="10">
        <f>I8-C8</f>
        <v>0.16999999998370185</v>
      </c>
    </row>
    <row r="9" spans="1:10" x14ac:dyDescent="0.2">
      <c r="A9" s="2" t="s">
        <v>32</v>
      </c>
      <c r="B9" s="2">
        <v>387652</v>
      </c>
      <c r="C9" s="16">
        <v>413356</v>
      </c>
      <c r="E9" s="2">
        <v>243483</v>
      </c>
      <c r="F9" s="2">
        <v>101451</v>
      </c>
      <c r="G9" s="2">
        <v>94058</v>
      </c>
      <c r="H9" s="2">
        <v>-25635.599999999999</v>
      </c>
      <c r="I9" s="2">
        <f t="shared" si="1"/>
        <v>413356.4</v>
      </c>
      <c r="J9" s="10">
        <f>I9-C9</f>
        <v>0.40000000002328306</v>
      </c>
    </row>
    <row r="10" spans="1:10" x14ac:dyDescent="0.2">
      <c r="A10" s="2" t="s">
        <v>33</v>
      </c>
      <c r="B10" s="2">
        <v>367033</v>
      </c>
      <c r="C10" s="16">
        <v>399497</v>
      </c>
      <c r="E10" s="2">
        <v>240835</v>
      </c>
      <c r="F10" s="2">
        <v>100348</v>
      </c>
      <c r="G10" s="2">
        <v>71353</v>
      </c>
      <c r="H10" s="2">
        <v>-13038.67</v>
      </c>
      <c r="I10" s="2">
        <f t="shared" si="1"/>
        <v>399497.33</v>
      </c>
      <c r="J10" s="10">
        <f>I10-C10</f>
        <v>0.33000000001629815</v>
      </c>
    </row>
    <row r="11" spans="1:10" x14ac:dyDescent="0.2">
      <c r="A11" s="2" t="s">
        <v>34</v>
      </c>
      <c r="B11" s="2">
        <v>375321</v>
      </c>
      <c r="C11" s="16">
        <v>406746</v>
      </c>
      <c r="E11" s="2">
        <v>246848</v>
      </c>
      <c r="F11" s="2">
        <v>102853</v>
      </c>
      <c r="G11" s="2">
        <v>62851</v>
      </c>
      <c r="H11" s="2">
        <v>-8806.34</v>
      </c>
      <c r="I11" s="2">
        <f t="shared" si="1"/>
        <v>403745.66</v>
      </c>
      <c r="J11" s="10">
        <f>I11-C11</f>
        <v>-3000.3400000000256</v>
      </c>
    </row>
    <row r="12" spans="1:10" x14ac:dyDescent="0.2">
      <c r="A12" s="2" t="s">
        <v>35</v>
      </c>
      <c r="B12" s="2">
        <v>367200</v>
      </c>
      <c r="C12" s="16">
        <f t="shared" ref="C12" si="2">B12/11.86*11.93*1.05369</f>
        <v>389198.61452276562</v>
      </c>
      <c r="E12" s="2">
        <v>249684</v>
      </c>
      <c r="F12" s="2">
        <v>104035</v>
      </c>
      <c r="G12" s="2">
        <v>58037</v>
      </c>
      <c r="H12" s="2">
        <v>268558.55</v>
      </c>
      <c r="I12" s="2">
        <f t="shared" si="1"/>
        <v>680314.55</v>
      </c>
      <c r="J12" s="10">
        <f t="shared" ref="J12:J14" si="3">I12-C12</f>
        <v>291115.93547723442</v>
      </c>
    </row>
    <row r="13" spans="1:10" x14ac:dyDescent="0.2">
      <c r="A13" s="2" t="s">
        <v>36</v>
      </c>
      <c r="B13" s="2">
        <v>395478</v>
      </c>
      <c r="C13" s="16">
        <f>B13/11.86*11.93*1.05369+879</f>
        <v>420049.72351370991</v>
      </c>
      <c r="E13" s="2">
        <v>247986</v>
      </c>
      <c r="F13" s="2">
        <v>103327</v>
      </c>
      <c r="G13" s="2">
        <v>56117</v>
      </c>
      <c r="H13" s="2">
        <v>12250.05</v>
      </c>
      <c r="I13" s="2">
        <f t="shared" si="1"/>
        <v>419680.05</v>
      </c>
      <c r="J13" s="10">
        <f t="shared" si="3"/>
        <v>-369.67351370991673</v>
      </c>
    </row>
    <row r="14" spans="1:10" x14ac:dyDescent="0.2">
      <c r="A14" s="2" t="s">
        <v>37</v>
      </c>
      <c r="B14" s="2">
        <v>466146</v>
      </c>
      <c r="C14" s="16">
        <v>470210</v>
      </c>
      <c r="E14" s="2">
        <v>248824</v>
      </c>
      <c r="F14" s="2">
        <v>103677</v>
      </c>
      <c r="G14" s="2">
        <v>73516</v>
      </c>
      <c r="H14" s="2">
        <v>62056</v>
      </c>
      <c r="I14" s="2">
        <f t="shared" si="1"/>
        <v>488073</v>
      </c>
      <c r="J14" s="10">
        <f t="shared" si="3"/>
        <v>17863</v>
      </c>
    </row>
    <row r="15" spans="1:10" x14ac:dyDescent="0.2">
      <c r="A15" s="2"/>
      <c r="B15" s="2">
        <f>SUM(B3:B14)</f>
        <v>4593904</v>
      </c>
      <c r="C15" s="16">
        <f>SUM(C3:C14)</f>
        <v>4930000.3380364757</v>
      </c>
      <c r="D15" s="44"/>
      <c r="E15" s="2"/>
      <c r="F15" s="2"/>
      <c r="G15" s="2"/>
      <c r="H15" s="2"/>
      <c r="I15" s="2">
        <f>SUM(I3:I14)</f>
        <v>5235609.59</v>
      </c>
      <c r="J15" s="10">
        <f>SUM(J3:J14)</f>
        <v>305609.25196352444</v>
      </c>
    </row>
    <row r="19" spans="3:3" x14ac:dyDescent="0.2">
      <c r="C19" s="10">
        <f>SUM(C3:C10)</f>
        <v>3243796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54E84-3981-4B83-A590-1A364D41CE96}">
  <dimension ref="A1:P20"/>
  <sheetViews>
    <sheetView topLeftCell="A7" zoomScale="120" zoomScaleNormal="120" workbookViewId="0">
      <selection activeCell="K16" sqref="K16"/>
    </sheetView>
  </sheetViews>
  <sheetFormatPr defaultRowHeight="12.75" x14ac:dyDescent="0.2"/>
  <cols>
    <col min="3" max="3" width="10.85546875" customWidth="1"/>
    <col min="10" max="10" width="10.28515625" customWidth="1"/>
    <col min="11" max="11" width="11.85546875" customWidth="1"/>
  </cols>
  <sheetData>
    <row r="1" spans="1:13" ht="12" customHeight="1" x14ac:dyDescent="0.2">
      <c r="C1" s="44"/>
      <c r="D1" s="44"/>
      <c r="E1" s="44"/>
      <c r="F1" s="44"/>
    </row>
    <row r="2" spans="1:13" ht="69.75" customHeight="1" x14ac:dyDescent="0.2">
      <c r="A2" s="2"/>
      <c r="B2" s="64" t="s">
        <v>55</v>
      </c>
      <c r="C2" s="64" t="s">
        <v>54</v>
      </c>
      <c r="D2" s="64" t="s">
        <v>56</v>
      </c>
      <c r="E2" s="64" t="s">
        <v>56</v>
      </c>
      <c r="F2" s="63"/>
      <c r="G2" s="59">
        <v>0.6</v>
      </c>
      <c r="H2" s="59">
        <v>0.25</v>
      </c>
      <c r="I2" s="58" t="s">
        <v>46</v>
      </c>
      <c r="J2" s="62" t="s">
        <v>47</v>
      </c>
      <c r="K2" s="58" t="s">
        <v>53</v>
      </c>
    </row>
    <row r="3" spans="1:13" x14ac:dyDescent="0.2">
      <c r="A3" s="2" t="s">
        <v>27</v>
      </c>
      <c r="B3" s="2">
        <v>330058</v>
      </c>
      <c r="C3" s="16">
        <v>357518.8</v>
      </c>
      <c r="D3" s="16">
        <v>383353.41</v>
      </c>
      <c r="E3" s="16">
        <v>383353.41</v>
      </c>
      <c r="G3" s="2">
        <v>250928</v>
      </c>
      <c r="H3" s="2">
        <v>104553</v>
      </c>
      <c r="I3" s="2">
        <v>386907</v>
      </c>
      <c r="J3" s="2">
        <v>-359034.59</v>
      </c>
      <c r="K3" s="2">
        <f>SUM(G3:J3)</f>
        <v>383353.41</v>
      </c>
      <c r="L3" s="10">
        <f>K3-E3</f>
        <v>0</v>
      </c>
    </row>
    <row r="4" spans="1:13" x14ac:dyDescent="0.2">
      <c r="A4" s="2" t="s">
        <v>28</v>
      </c>
      <c r="B4" s="2">
        <v>359133</v>
      </c>
      <c r="C4" s="16">
        <v>385457.79</v>
      </c>
      <c r="D4" s="16">
        <v>396344.14</v>
      </c>
      <c r="E4" s="16">
        <v>396344.14</v>
      </c>
      <c r="G4" s="2">
        <v>281268</v>
      </c>
      <c r="H4" s="2">
        <v>117195</v>
      </c>
      <c r="I4" s="2">
        <v>0</v>
      </c>
      <c r="J4" s="2">
        <v>-2118.86</v>
      </c>
      <c r="K4" s="2">
        <f>SUM(G4:J4)</f>
        <v>396344.14</v>
      </c>
      <c r="L4" s="10">
        <f t="shared" ref="L4:L14" si="0">K4-E4</f>
        <v>0</v>
      </c>
    </row>
    <row r="5" spans="1:13" x14ac:dyDescent="0.2">
      <c r="A5" s="2" t="s">
        <v>29</v>
      </c>
      <c r="B5" s="2">
        <v>397890</v>
      </c>
      <c r="C5" s="16">
        <v>453756.8</v>
      </c>
      <c r="D5" s="16">
        <v>434705</v>
      </c>
      <c r="E5" s="16">
        <v>434705</v>
      </c>
      <c r="G5" s="2">
        <v>276522</v>
      </c>
      <c r="H5" s="2">
        <v>116609</v>
      </c>
      <c r="I5" s="2">
        <v>9712</v>
      </c>
      <c r="J5" s="2">
        <v>31861.5</v>
      </c>
      <c r="K5" s="2">
        <f t="shared" ref="K5:K14" si="1">SUM(G5:J5)</f>
        <v>434704.5</v>
      </c>
      <c r="L5" s="10">
        <f t="shared" si="0"/>
        <v>-0.5</v>
      </c>
      <c r="M5" s="41"/>
    </row>
    <row r="6" spans="1:13" x14ac:dyDescent="0.2">
      <c r="A6" s="2" t="s">
        <v>30</v>
      </c>
      <c r="B6" s="2">
        <v>358784</v>
      </c>
      <c r="C6" s="16">
        <v>397156.74</v>
      </c>
      <c r="D6" s="16">
        <v>422350</v>
      </c>
      <c r="E6" s="16">
        <v>422350</v>
      </c>
      <c r="G6" s="2">
        <v>278890</v>
      </c>
      <c r="H6" s="2">
        <v>116204</v>
      </c>
      <c r="I6" s="2">
        <v>0</v>
      </c>
      <c r="J6" s="2">
        <v>27255.86</v>
      </c>
      <c r="K6" s="2">
        <f t="shared" si="1"/>
        <v>422349.86</v>
      </c>
      <c r="L6" s="10">
        <f t="shared" si="0"/>
        <v>-0.14000000001396984</v>
      </c>
    </row>
    <row r="7" spans="1:13" x14ac:dyDescent="0.2">
      <c r="A7" s="2" t="s">
        <v>24</v>
      </c>
      <c r="B7" s="2">
        <v>381613</v>
      </c>
      <c r="C7" s="16">
        <v>401003.3</v>
      </c>
      <c r="D7" s="16">
        <v>398708</v>
      </c>
      <c r="E7" s="16">
        <v>398708</v>
      </c>
      <c r="G7" s="2">
        <v>251294</v>
      </c>
      <c r="H7" s="2">
        <v>115510</v>
      </c>
      <c r="I7" s="2">
        <v>10471</v>
      </c>
      <c r="J7" s="2">
        <v>21432.85</v>
      </c>
      <c r="K7" s="2">
        <f t="shared" si="1"/>
        <v>398707.85</v>
      </c>
      <c r="L7" s="10">
        <f t="shared" si="0"/>
        <v>-0.15000000002328306</v>
      </c>
    </row>
    <row r="8" spans="1:13" x14ac:dyDescent="0.2">
      <c r="A8" s="2" t="s">
        <v>31</v>
      </c>
      <c r="B8" s="2">
        <v>407596</v>
      </c>
      <c r="C8" s="16">
        <v>436049.17</v>
      </c>
      <c r="D8" s="2">
        <v>428024.58</v>
      </c>
      <c r="E8" s="2">
        <v>428024.58</v>
      </c>
      <c r="G8" s="2">
        <v>274208</v>
      </c>
      <c r="H8" s="2">
        <v>114253</v>
      </c>
      <c r="I8" s="2">
        <v>3740</v>
      </c>
      <c r="J8" s="2">
        <v>35823.58</v>
      </c>
      <c r="K8" s="2">
        <f t="shared" si="1"/>
        <v>428024.58</v>
      </c>
      <c r="L8" s="10">
        <f t="shared" si="0"/>
        <v>0</v>
      </c>
      <c r="M8" s="41"/>
    </row>
    <row r="9" spans="1:13" x14ac:dyDescent="0.2">
      <c r="A9" s="2" t="s">
        <v>32</v>
      </c>
      <c r="B9" s="2">
        <v>387652</v>
      </c>
      <c r="C9" s="16">
        <v>413356.4</v>
      </c>
      <c r="D9" s="2">
        <v>433914.89</v>
      </c>
      <c r="E9" s="2">
        <v>433914.89</v>
      </c>
      <c r="G9" s="2">
        <v>270826</v>
      </c>
      <c r="H9" s="2">
        <v>112844</v>
      </c>
      <c r="I9" s="2">
        <v>57753</v>
      </c>
      <c r="J9" s="2">
        <v>-7508.11</v>
      </c>
      <c r="K9" s="2">
        <f t="shared" si="1"/>
        <v>433914.89</v>
      </c>
      <c r="L9" s="10">
        <f>K9-E9</f>
        <v>0</v>
      </c>
    </row>
    <row r="10" spans="1:13" x14ac:dyDescent="0.2">
      <c r="A10" s="2" t="s">
        <v>33</v>
      </c>
      <c r="B10" s="2">
        <v>367033</v>
      </c>
      <c r="C10" s="16">
        <v>399497.33</v>
      </c>
      <c r="D10" s="2">
        <v>401997.99</v>
      </c>
      <c r="E10" s="2">
        <v>401997.99</v>
      </c>
      <c r="G10" s="2">
        <v>240730</v>
      </c>
      <c r="H10" s="2">
        <v>100304</v>
      </c>
      <c r="I10" s="2">
        <v>100985</v>
      </c>
      <c r="J10" s="2">
        <v>-40021.01</v>
      </c>
      <c r="K10" s="2">
        <f t="shared" si="1"/>
        <v>401997.99</v>
      </c>
      <c r="L10" s="10">
        <f>K10-E10</f>
        <v>0</v>
      </c>
    </row>
    <row r="11" spans="1:13" x14ac:dyDescent="0.2">
      <c r="A11" s="2" t="s">
        <v>34</v>
      </c>
      <c r="B11" s="2">
        <v>375321</v>
      </c>
      <c r="C11" s="16">
        <v>403745.66</v>
      </c>
      <c r="D11" s="2">
        <v>424223.06</v>
      </c>
      <c r="E11" s="2">
        <v>424223.06</v>
      </c>
      <c r="G11" s="2">
        <v>245086</v>
      </c>
      <c r="H11" s="2">
        <v>102119</v>
      </c>
      <c r="I11" s="2">
        <v>66461</v>
      </c>
      <c r="J11" s="2">
        <v>10557.06</v>
      </c>
      <c r="K11" s="2">
        <f t="shared" si="1"/>
        <v>424223.06</v>
      </c>
      <c r="L11" s="10">
        <f>K11-E11</f>
        <v>0</v>
      </c>
      <c r="M11" s="10"/>
    </row>
    <row r="12" spans="1:13" x14ac:dyDescent="0.2">
      <c r="A12" s="2" t="s">
        <v>35</v>
      </c>
      <c r="B12" s="2">
        <v>367200</v>
      </c>
      <c r="C12" s="16">
        <v>680314.55</v>
      </c>
      <c r="D12" s="2">
        <v>425179.04</v>
      </c>
      <c r="E12" s="2">
        <v>425179.04</v>
      </c>
      <c r="F12" s="65"/>
      <c r="G12" s="2">
        <v>246168</v>
      </c>
      <c r="H12" s="2">
        <v>102570</v>
      </c>
      <c r="I12" s="2">
        <v>100676</v>
      </c>
      <c r="J12" s="2">
        <v>-24234.959999999999</v>
      </c>
      <c r="K12" s="2">
        <f t="shared" si="1"/>
        <v>425179.04</v>
      </c>
      <c r="L12" s="10">
        <f t="shared" si="0"/>
        <v>0</v>
      </c>
    </row>
    <row r="13" spans="1:13" x14ac:dyDescent="0.2">
      <c r="A13" s="2" t="s">
        <v>36</v>
      </c>
      <c r="B13" s="2">
        <v>395478</v>
      </c>
      <c r="C13" s="16">
        <v>419680.05</v>
      </c>
      <c r="D13" s="16">
        <v>425000</v>
      </c>
      <c r="E13" s="16">
        <v>425000</v>
      </c>
      <c r="G13" s="2">
        <v>251600</v>
      </c>
      <c r="H13" s="2">
        <v>104833</v>
      </c>
      <c r="I13" s="2">
        <v>72867</v>
      </c>
      <c r="J13" s="2">
        <v>-4167.04</v>
      </c>
      <c r="K13" s="2">
        <f t="shared" si="1"/>
        <v>425132.96</v>
      </c>
      <c r="L13" s="10">
        <f t="shared" si="0"/>
        <v>132.96000000002095</v>
      </c>
    </row>
    <row r="14" spans="1:13" x14ac:dyDescent="0.2">
      <c r="A14" s="2" t="s">
        <v>37</v>
      </c>
      <c r="B14" s="2">
        <v>466146</v>
      </c>
      <c r="C14" s="16">
        <v>488073</v>
      </c>
      <c r="D14" s="16">
        <v>475000</v>
      </c>
      <c r="E14" s="16">
        <v>475000</v>
      </c>
      <c r="G14" s="2">
        <v>256802</v>
      </c>
      <c r="H14" s="2">
        <v>107001</v>
      </c>
      <c r="I14" s="2">
        <v>73312</v>
      </c>
      <c r="J14" s="2">
        <v>65418.6</v>
      </c>
      <c r="K14" s="2">
        <f t="shared" si="1"/>
        <v>502533.6</v>
      </c>
      <c r="L14" s="10">
        <f t="shared" si="0"/>
        <v>27533.599999999977</v>
      </c>
    </row>
    <row r="15" spans="1:13" x14ac:dyDescent="0.2">
      <c r="A15" s="2"/>
      <c r="B15" s="2">
        <f>SUM(B3:B14)</f>
        <v>4593904</v>
      </c>
      <c r="C15" s="16">
        <f>SUM(C3:C14)</f>
        <v>5235609.59</v>
      </c>
      <c r="D15" s="16">
        <f>SUM(D3:D14)</f>
        <v>5048800.1099999994</v>
      </c>
      <c r="E15" s="16">
        <f>SUM(E3:E14)</f>
        <v>5048800.1099999994</v>
      </c>
      <c r="F15" s="44"/>
      <c r="G15" s="2"/>
      <c r="H15" s="2"/>
      <c r="I15" s="2"/>
      <c r="J15" s="2"/>
      <c r="K15" s="2">
        <f>SUM(K3:K14)</f>
        <v>5076465.8800000008</v>
      </c>
      <c r="L15" s="10">
        <f>SUM(L3:L14)</f>
        <v>27665.76999999996</v>
      </c>
    </row>
    <row r="17" spans="1:16" x14ac:dyDescent="0.2">
      <c r="A17" t="s">
        <v>52</v>
      </c>
      <c r="B17">
        <f>1/11.93*11.96</f>
        <v>1.002514668901928</v>
      </c>
      <c r="C17">
        <f>C15/11.93*11.96</f>
        <v>5248775.4146186085</v>
      </c>
      <c r="D17">
        <f>(D15-C17)/C15*100</f>
        <v>-3.819522849842766</v>
      </c>
      <c r="E17" s="10">
        <f>E15-D15</f>
        <v>0</v>
      </c>
      <c r="L17" s="10"/>
      <c r="O17" s="10">
        <f>N17-E15</f>
        <v>-5048800.1099999994</v>
      </c>
      <c r="P17">
        <f>N17-K15</f>
        <v>-5076465.8800000008</v>
      </c>
    </row>
    <row r="18" spans="1:16" ht="77.25" customHeight="1" x14ac:dyDescent="0.2">
      <c r="G18" s="66"/>
      <c r="H18" s="66"/>
      <c r="I18" s="66"/>
      <c r="J18" s="66"/>
      <c r="K18">
        <f>SUM(K15:K17)</f>
        <v>5076465.8800000008</v>
      </c>
      <c r="L18" s="10"/>
    </row>
    <row r="19" spans="1:16" x14ac:dyDescent="0.2">
      <c r="C19" s="10"/>
      <c r="D19" s="10"/>
      <c r="E19" s="10"/>
      <c r="G19" s="67"/>
      <c r="H19" s="67"/>
      <c r="I19" s="67"/>
      <c r="J19" s="67"/>
      <c r="K19">
        <f>(K4+K5+K6+K7+K8+K9)/6</f>
        <v>419007.63666666672</v>
      </c>
    </row>
    <row r="20" spans="1:16" x14ac:dyDescent="0.2">
      <c r="K20">
        <f>K19*0.6</f>
        <v>251404.58200000002</v>
      </c>
    </row>
  </sheetData>
  <phoneticPr fontId="11" type="noConversion"/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66327-1281-4C8B-858C-F9B3F636AFF9}">
  <sheetPr>
    <pageSetUpPr fitToPage="1"/>
  </sheetPr>
  <dimension ref="A2:S24"/>
  <sheetViews>
    <sheetView workbookViewId="0">
      <selection activeCell="P21" sqref="P21"/>
    </sheetView>
  </sheetViews>
  <sheetFormatPr defaultRowHeight="12.75" x14ac:dyDescent="0.2"/>
  <cols>
    <col min="4" max="4" width="10.7109375" customWidth="1"/>
    <col min="10" max="10" width="11.140625" bestFit="1" customWidth="1"/>
    <col min="11" max="11" width="11.5703125" bestFit="1" customWidth="1"/>
  </cols>
  <sheetData>
    <row r="2" spans="1:19" ht="69" x14ac:dyDescent="0.2">
      <c r="A2" s="2"/>
      <c r="B2" s="64" t="s">
        <v>55</v>
      </c>
      <c r="C2" s="64" t="s">
        <v>54</v>
      </c>
      <c r="D2" s="64" t="s">
        <v>56</v>
      </c>
      <c r="E2" s="64" t="s">
        <v>62</v>
      </c>
      <c r="F2" s="63"/>
      <c r="G2" s="59">
        <v>0.6</v>
      </c>
      <c r="H2" s="59">
        <v>0.25</v>
      </c>
      <c r="I2" s="58" t="s">
        <v>46</v>
      </c>
      <c r="J2" s="62" t="s">
        <v>47</v>
      </c>
      <c r="K2" s="58" t="s">
        <v>57</v>
      </c>
    </row>
    <row r="3" spans="1:19" x14ac:dyDescent="0.2">
      <c r="A3" s="2" t="s">
        <v>27</v>
      </c>
      <c r="B3" s="2">
        <v>330058</v>
      </c>
      <c r="C3" s="16">
        <v>357518.8</v>
      </c>
      <c r="D3" s="73">
        <v>383353.41</v>
      </c>
      <c r="E3" s="16">
        <v>376851</v>
      </c>
      <c r="G3" s="2">
        <v>261294</v>
      </c>
      <c r="H3" s="2">
        <v>108872</v>
      </c>
      <c r="I3" s="2">
        <v>123620</v>
      </c>
      <c r="J3" s="68">
        <v>-116935.34</v>
      </c>
      <c r="K3" s="2">
        <f>SUM(G3:J3)</f>
        <v>376850.66000000003</v>
      </c>
      <c r="L3" s="10">
        <f>K3-E3</f>
        <v>-0.33999999996740371</v>
      </c>
    </row>
    <row r="4" spans="1:19" x14ac:dyDescent="0.2">
      <c r="A4" s="2" t="s">
        <v>28</v>
      </c>
      <c r="B4" s="2">
        <v>359133</v>
      </c>
      <c r="C4" s="16">
        <v>385457.79</v>
      </c>
      <c r="D4" s="73">
        <v>396344.14</v>
      </c>
      <c r="E4" s="16">
        <v>402992</v>
      </c>
      <c r="G4" s="2">
        <v>266530</v>
      </c>
      <c r="H4" s="2">
        <v>111054</v>
      </c>
      <c r="I4" s="2">
        <v>0</v>
      </c>
      <c r="J4" s="2">
        <v>25407.56</v>
      </c>
      <c r="K4" s="2">
        <f>SUM(G4:J4)</f>
        <v>402991.56</v>
      </c>
      <c r="L4" s="10">
        <f>K4-E4</f>
        <v>-0.44000000000232831</v>
      </c>
    </row>
    <row r="5" spans="1:19" x14ac:dyDescent="0.2">
      <c r="A5" s="2" t="s">
        <v>29</v>
      </c>
      <c r="B5" s="2">
        <v>397890</v>
      </c>
      <c r="C5" s="16">
        <v>453756.8</v>
      </c>
      <c r="D5" s="73">
        <v>434704.5</v>
      </c>
      <c r="E5" s="16">
        <v>442220</v>
      </c>
      <c r="G5" s="5">
        <v>256425</v>
      </c>
      <c r="H5" s="5">
        <v>108369</v>
      </c>
      <c r="I5" s="5">
        <v>38714</v>
      </c>
      <c r="J5" s="5">
        <v>38711.74</v>
      </c>
      <c r="K5" s="5">
        <f t="shared" ref="K5:K14" si="0">SUM(G5:J5)</f>
        <v>442219.74</v>
      </c>
      <c r="L5" s="41">
        <f>K5-E5</f>
        <v>-0.26000000000931323</v>
      </c>
    </row>
    <row r="6" spans="1:19" x14ac:dyDescent="0.2">
      <c r="A6" s="2" t="s">
        <v>30</v>
      </c>
      <c r="B6" s="2">
        <v>358784</v>
      </c>
      <c r="C6" s="16">
        <v>397156.74</v>
      </c>
      <c r="D6" s="73">
        <v>422349.86</v>
      </c>
      <c r="E6" s="16">
        <v>446603</v>
      </c>
      <c r="G6" s="5">
        <v>259071</v>
      </c>
      <c r="H6" s="5">
        <v>107946</v>
      </c>
      <c r="I6" s="5">
        <v>42541</v>
      </c>
      <c r="J6" s="5">
        <v>37044.720000000001</v>
      </c>
      <c r="K6" s="5">
        <f t="shared" si="0"/>
        <v>446602.72</v>
      </c>
      <c r="L6" s="41">
        <f>K6-E6</f>
        <v>-0.28000000002793968</v>
      </c>
    </row>
    <row r="7" spans="1:19" x14ac:dyDescent="0.2">
      <c r="A7" s="2" t="s">
        <v>24</v>
      </c>
      <c r="B7" s="2">
        <v>381613</v>
      </c>
      <c r="C7" s="16">
        <v>401003.3</v>
      </c>
      <c r="D7" s="73">
        <v>398707.85</v>
      </c>
      <c r="E7" s="16">
        <v>354572</v>
      </c>
      <c r="G7" s="2">
        <v>255085</v>
      </c>
      <c r="H7" s="2">
        <v>106285</v>
      </c>
      <c r="I7" s="2">
        <v>68300</v>
      </c>
      <c r="J7" s="5">
        <v>-4625.07</v>
      </c>
      <c r="K7" s="2">
        <f>SUM(G7:J7)</f>
        <v>425044.93</v>
      </c>
      <c r="L7" s="10">
        <f>K7-E7</f>
        <v>70472.929999999993</v>
      </c>
      <c r="N7" s="6"/>
      <c r="O7" s="6"/>
      <c r="P7" s="6"/>
      <c r="Q7" s="6"/>
      <c r="R7" s="6"/>
      <c r="S7" s="6"/>
    </row>
    <row r="8" spans="1:19" x14ac:dyDescent="0.2">
      <c r="A8" s="2" t="s">
        <v>31</v>
      </c>
      <c r="B8" s="2">
        <v>407596</v>
      </c>
      <c r="C8" s="16">
        <v>436049.17</v>
      </c>
      <c r="D8" s="5">
        <v>428024.58</v>
      </c>
      <c r="E8" s="16">
        <v>434517</v>
      </c>
      <c r="G8" s="2">
        <v>255122</v>
      </c>
      <c r="H8" s="2">
        <v>106301</v>
      </c>
      <c r="I8" s="2">
        <v>62190</v>
      </c>
      <c r="J8" s="2">
        <v>27483.46</v>
      </c>
      <c r="K8" s="2">
        <f t="shared" si="0"/>
        <v>451096.46</v>
      </c>
      <c r="L8" s="10">
        <f>K8-E8</f>
        <v>16579.460000000021</v>
      </c>
    </row>
    <row r="9" spans="1:19" x14ac:dyDescent="0.2">
      <c r="A9" s="2" t="s">
        <v>32</v>
      </c>
      <c r="B9" s="2">
        <v>387652</v>
      </c>
      <c r="C9" s="16">
        <v>413356.4</v>
      </c>
      <c r="D9" s="5">
        <v>433914.89</v>
      </c>
      <c r="E9" s="16">
        <v>440496</v>
      </c>
      <c r="G9" s="2">
        <v>253772</v>
      </c>
      <c r="H9" s="2">
        <v>105738</v>
      </c>
      <c r="I9" s="2">
        <v>89834</v>
      </c>
      <c r="J9" s="2">
        <v>627.01</v>
      </c>
      <c r="K9" s="2">
        <f t="shared" si="0"/>
        <v>449971.01</v>
      </c>
      <c r="L9" s="10">
        <f>K9-E9</f>
        <v>9475.0100000000093</v>
      </c>
    </row>
    <row r="10" spans="1:19" x14ac:dyDescent="0.2">
      <c r="A10" s="2" t="s">
        <v>33</v>
      </c>
      <c r="B10" s="2">
        <v>367033</v>
      </c>
      <c r="C10" s="16">
        <v>399497.33</v>
      </c>
      <c r="D10" s="5">
        <v>401997.99</v>
      </c>
      <c r="E10" s="16">
        <v>408095</v>
      </c>
      <c r="G10" s="2">
        <v>249328</v>
      </c>
      <c r="H10" s="2">
        <v>103887</v>
      </c>
      <c r="I10" s="2">
        <v>101629</v>
      </c>
      <c r="J10" s="2">
        <v>-22711.45</v>
      </c>
      <c r="K10" s="2">
        <f t="shared" si="0"/>
        <v>432132.55</v>
      </c>
      <c r="L10" s="10">
        <f>K10-E10</f>
        <v>24037.549999999988</v>
      </c>
    </row>
    <row r="11" spans="1:19" x14ac:dyDescent="0.2">
      <c r="A11" s="2" t="s">
        <v>34</v>
      </c>
      <c r="B11" s="2">
        <v>375321</v>
      </c>
      <c r="C11" s="16">
        <v>403745.66</v>
      </c>
      <c r="D11" s="5">
        <v>424223.06</v>
      </c>
      <c r="E11" s="16">
        <v>430658</v>
      </c>
      <c r="G11" s="2">
        <v>257054</v>
      </c>
      <c r="H11" s="2">
        <v>107106</v>
      </c>
      <c r="I11" s="2">
        <v>83900</v>
      </c>
      <c r="J11" s="2">
        <v>-6510.49</v>
      </c>
      <c r="K11" s="2">
        <f t="shared" si="0"/>
        <v>441549.51</v>
      </c>
      <c r="L11" s="10">
        <f>K11-E11</f>
        <v>10891.510000000009</v>
      </c>
    </row>
    <row r="12" spans="1:19" x14ac:dyDescent="0.2">
      <c r="A12" s="2" t="s">
        <v>35</v>
      </c>
      <c r="B12" s="2">
        <v>367200</v>
      </c>
      <c r="C12" s="16">
        <v>680314.55</v>
      </c>
      <c r="D12" s="5">
        <v>425179.04</v>
      </c>
      <c r="E12" s="16">
        <v>431628</v>
      </c>
      <c r="F12" s="65"/>
      <c r="G12" s="2">
        <v>261509</v>
      </c>
      <c r="H12" s="2">
        <v>108962</v>
      </c>
      <c r="I12" s="2">
        <v>99021</v>
      </c>
      <c r="J12" s="2">
        <v>-22145.15</v>
      </c>
      <c r="K12" s="2">
        <f t="shared" si="0"/>
        <v>447346.85</v>
      </c>
      <c r="L12" s="10">
        <f>K12-E12</f>
        <v>15718.849999999977</v>
      </c>
    </row>
    <row r="13" spans="1:19" x14ac:dyDescent="0.2">
      <c r="A13" s="2" t="s">
        <v>36</v>
      </c>
      <c r="B13" s="2">
        <v>395478</v>
      </c>
      <c r="C13" s="16">
        <v>419680.05</v>
      </c>
      <c r="D13" s="68">
        <v>425132.96</v>
      </c>
      <c r="E13" s="16">
        <v>432665</v>
      </c>
      <c r="G13" s="2">
        <v>267502</v>
      </c>
      <c r="H13" s="2">
        <v>111459</v>
      </c>
      <c r="I13" s="2">
        <v>70501</v>
      </c>
      <c r="J13" s="2"/>
      <c r="K13" s="2">
        <f t="shared" si="0"/>
        <v>449462</v>
      </c>
      <c r="L13" s="10">
        <f>K13-E13</f>
        <v>16797</v>
      </c>
    </row>
    <row r="14" spans="1:19" x14ac:dyDescent="0.2">
      <c r="A14" s="2" t="s">
        <v>37</v>
      </c>
      <c r="B14" s="2">
        <v>466146</v>
      </c>
      <c r="C14" s="16">
        <v>488073</v>
      </c>
      <c r="D14" s="68">
        <v>502533.6</v>
      </c>
      <c r="E14" s="16">
        <v>482205</v>
      </c>
      <c r="G14" s="2"/>
      <c r="H14" s="2"/>
      <c r="I14" s="2"/>
      <c r="J14" s="2">
        <v>482205</v>
      </c>
      <c r="K14" s="2">
        <f t="shared" si="0"/>
        <v>482205</v>
      </c>
      <c r="L14" s="10">
        <f>K14-E14</f>
        <v>0</v>
      </c>
    </row>
    <row r="15" spans="1:19" x14ac:dyDescent="0.2">
      <c r="A15" s="2"/>
      <c r="B15" s="2">
        <f>SUM(B3:B14)</f>
        <v>4593904</v>
      </c>
      <c r="C15" s="16">
        <f>SUM(C3:C14)</f>
        <v>5235609.59</v>
      </c>
      <c r="D15" s="68">
        <f>SUM(D3:D14)</f>
        <v>5076465.8800000008</v>
      </c>
      <c r="E15" s="16">
        <v>5083500</v>
      </c>
      <c r="F15" s="44"/>
      <c r="G15" s="2"/>
      <c r="H15" s="2"/>
      <c r="I15" s="2"/>
      <c r="J15" s="2"/>
      <c r="K15" s="68"/>
      <c r="L15" s="10">
        <f>SUM(L3:L14)</f>
        <v>163970.99</v>
      </c>
    </row>
    <row r="16" spans="1:19" x14ac:dyDescent="0.2">
      <c r="E16" s="74"/>
      <c r="F16" s="44"/>
      <c r="J16" s="24"/>
    </row>
    <row r="17" spans="1:12" x14ac:dyDescent="0.2">
      <c r="E17" s="10"/>
      <c r="L17" s="10"/>
    </row>
    <row r="18" spans="1:12" x14ac:dyDescent="0.2">
      <c r="E18" s="10">
        <v>5083500</v>
      </c>
      <c r="G18" s="10"/>
      <c r="J18" s="76"/>
    </row>
    <row r="19" spans="1:12" x14ac:dyDescent="0.2">
      <c r="A19" s="69"/>
      <c r="B19" s="69"/>
      <c r="C19" s="69"/>
      <c r="D19" s="70"/>
      <c r="E19" s="10">
        <f>E15-E18</f>
        <v>0</v>
      </c>
      <c r="K19" s="10"/>
      <c r="L19" s="41"/>
    </row>
    <row r="20" spans="1:12" x14ac:dyDescent="0.2">
      <c r="A20" s="69"/>
      <c r="B20" s="69"/>
      <c r="C20" s="69"/>
      <c r="D20" s="71"/>
    </row>
    <row r="21" spans="1:12" x14ac:dyDescent="0.2">
      <c r="A21" s="69"/>
      <c r="B21" s="69"/>
      <c r="C21" s="69"/>
      <c r="D21" s="72"/>
    </row>
    <row r="23" spans="1:12" x14ac:dyDescent="0.2">
      <c r="K23" s="10"/>
    </row>
    <row r="24" spans="1:12" x14ac:dyDescent="0.2">
      <c r="K24" s="10"/>
    </row>
  </sheetData>
  <pageMargins left="0.7" right="0.7" top="0.75" bottom="0.75" header="0.3" footer="0.3"/>
  <pageSetup paperSize="9" scale="71" fitToHeight="0" orientation="portrait" verticalDpi="30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390ED202-300A-47C5-BA22-3078FA1239D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'2021'!B15:E15</xm:f>
              <xm:sqref>A21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361B8-4EC5-4E73-B7C8-6084D5FA8450}">
  <dimension ref="A2:U24"/>
  <sheetViews>
    <sheetView tabSelected="1" workbookViewId="0">
      <selection activeCell="L19" sqref="L19"/>
    </sheetView>
  </sheetViews>
  <sheetFormatPr defaultRowHeight="12.75" x14ac:dyDescent="0.2"/>
  <cols>
    <col min="4" max="4" width="10.7109375" customWidth="1"/>
    <col min="11" max="11" width="11.140625" bestFit="1" customWidth="1"/>
    <col min="12" max="12" width="11.5703125" bestFit="1" customWidth="1"/>
    <col min="13" max="13" width="10" bestFit="1" customWidth="1"/>
    <col min="14" max="14" width="11.85546875" customWidth="1"/>
  </cols>
  <sheetData>
    <row r="2" spans="1:21" ht="69" x14ac:dyDescent="0.2">
      <c r="A2" s="2"/>
      <c r="B2" s="64" t="s">
        <v>55</v>
      </c>
      <c r="C2" s="64" t="s">
        <v>54</v>
      </c>
      <c r="D2" s="64" t="s">
        <v>56</v>
      </c>
      <c r="E2" s="64" t="s">
        <v>60</v>
      </c>
      <c r="F2" s="58" t="s">
        <v>59</v>
      </c>
      <c r="G2" s="63"/>
      <c r="H2" s="59">
        <v>0.6</v>
      </c>
      <c r="I2" s="59">
        <v>0.25</v>
      </c>
      <c r="J2" s="58" t="s">
        <v>46</v>
      </c>
      <c r="K2" s="62" t="s">
        <v>47</v>
      </c>
      <c r="L2" s="58" t="s">
        <v>57</v>
      </c>
      <c r="N2" s="75" t="s">
        <v>58</v>
      </c>
    </row>
    <row r="3" spans="1:21" x14ac:dyDescent="0.2">
      <c r="A3" s="2" t="s">
        <v>27</v>
      </c>
      <c r="B3" s="2">
        <v>330058</v>
      </c>
      <c r="C3" s="16">
        <v>357518.8</v>
      </c>
      <c r="D3" s="73">
        <v>383353.41</v>
      </c>
      <c r="E3" s="16">
        <v>376850.66000000003</v>
      </c>
      <c r="F3" s="2">
        <f>E3*1.06</f>
        <v>399461.69960000005</v>
      </c>
      <c r="H3" s="2">
        <v>261294</v>
      </c>
      <c r="I3" s="2">
        <v>108872</v>
      </c>
      <c r="J3" s="2">
        <v>123620</v>
      </c>
      <c r="K3" s="68">
        <v>-116935.34</v>
      </c>
      <c r="L3" s="2">
        <f>SUM(H3:K3)</f>
        <v>376850.66000000003</v>
      </c>
      <c r="M3" s="10">
        <f>L3-E3</f>
        <v>0</v>
      </c>
    </row>
    <row r="4" spans="1:21" x14ac:dyDescent="0.2">
      <c r="A4" s="2" t="s">
        <v>28</v>
      </c>
      <c r="B4" s="2">
        <v>359133</v>
      </c>
      <c r="C4" s="16">
        <v>385457.79</v>
      </c>
      <c r="D4" s="73">
        <v>396344.14</v>
      </c>
      <c r="E4" s="16">
        <v>402991.56</v>
      </c>
      <c r="F4" s="2">
        <f t="shared" ref="F4:F14" si="0">E4*1.06</f>
        <v>427171.05360000004</v>
      </c>
      <c r="H4" s="2">
        <v>266530</v>
      </c>
      <c r="I4" s="2">
        <v>111054</v>
      </c>
      <c r="J4" s="2">
        <v>0</v>
      </c>
      <c r="K4" s="2">
        <v>25407.56</v>
      </c>
      <c r="L4" s="2">
        <f>SUM(H4:K4)</f>
        <v>402991.56</v>
      </c>
      <c r="M4" s="10">
        <f t="shared" ref="M4:M14" si="1">L4-E4</f>
        <v>0</v>
      </c>
      <c r="N4" s="10">
        <f>M3+M4</f>
        <v>0</v>
      </c>
    </row>
    <row r="5" spans="1:21" x14ac:dyDescent="0.2">
      <c r="A5" s="2" t="s">
        <v>29</v>
      </c>
      <c r="B5" s="2">
        <v>397890</v>
      </c>
      <c r="C5" s="16">
        <v>453756.8</v>
      </c>
      <c r="D5" s="73">
        <v>434704.5</v>
      </c>
      <c r="E5" s="16">
        <v>442219.74</v>
      </c>
      <c r="F5" s="2">
        <f t="shared" si="0"/>
        <v>468752.92440000002</v>
      </c>
      <c r="H5" s="5">
        <v>256425</v>
      </c>
      <c r="I5" s="5">
        <v>108369</v>
      </c>
      <c r="J5" s="5">
        <v>38714</v>
      </c>
      <c r="K5" s="5">
        <v>38711.74</v>
      </c>
      <c r="L5" s="5">
        <f t="shared" ref="L5:L14" si="2">SUM(H5:K5)</f>
        <v>442219.74</v>
      </c>
      <c r="M5" s="41">
        <f t="shared" si="1"/>
        <v>0</v>
      </c>
      <c r="N5" s="41">
        <f>SUM(L3:L5)-SUM(E3:E5)</f>
        <v>0</v>
      </c>
    </row>
    <row r="6" spans="1:21" x14ac:dyDescent="0.2">
      <c r="A6" s="2" t="s">
        <v>30</v>
      </c>
      <c r="B6" s="2">
        <v>358784</v>
      </c>
      <c r="C6" s="16">
        <v>397156.74</v>
      </c>
      <c r="D6" s="73">
        <v>422349.86</v>
      </c>
      <c r="E6" s="16">
        <v>446602.72</v>
      </c>
      <c r="F6" s="2">
        <f t="shared" si="0"/>
        <v>473398.88319999998</v>
      </c>
      <c r="H6" s="5">
        <v>259071</v>
      </c>
      <c r="I6" s="5">
        <v>107946</v>
      </c>
      <c r="J6" s="5">
        <v>42541</v>
      </c>
      <c r="K6" s="5">
        <v>37044.720000000001</v>
      </c>
      <c r="L6" s="5">
        <f t="shared" si="2"/>
        <v>446602.72</v>
      </c>
      <c r="M6" s="41">
        <f t="shared" si="1"/>
        <v>0</v>
      </c>
      <c r="N6" s="41">
        <f>SUM(L3:L6)-SUM(E3:E6)</f>
        <v>0</v>
      </c>
    </row>
    <row r="7" spans="1:21" x14ac:dyDescent="0.2">
      <c r="A7" s="2" t="s">
        <v>24</v>
      </c>
      <c r="B7" s="2">
        <v>381613</v>
      </c>
      <c r="C7" s="16">
        <v>401003.3</v>
      </c>
      <c r="D7" s="73">
        <v>398707.85</v>
      </c>
      <c r="E7" s="16">
        <v>425044.93</v>
      </c>
      <c r="F7" s="2">
        <f t="shared" si="0"/>
        <v>450547.62580000004</v>
      </c>
      <c r="H7" s="2">
        <v>255085</v>
      </c>
      <c r="I7" s="2">
        <v>106285</v>
      </c>
      <c r="J7" s="2">
        <v>68300</v>
      </c>
      <c r="K7" s="5">
        <v>-4625.07</v>
      </c>
      <c r="L7" s="2">
        <f>SUM(H7:K7)</f>
        <v>425044.93</v>
      </c>
      <c r="M7" s="10">
        <f>L7-E7</f>
        <v>0</v>
      </c>
      <c r="N7" s="10">
        <f>SUM(L3:L7)-SUM(E3:E7)</f>
        <v>0</v>
      </c>
      <c r="P7" s="6"/>
      <c r="Q7" s="6"/>
      <c r="R7" s="6"/>
      <c r="S7" s="6"/>
      <c r="T7" s="6"/>
      <c r="U7" s="6"/>
    </row>
    <row r="8" spans="1:21" x14ac:dyDescent="0.2">
      <c r="A8" s="2" t="s">
        <v>31</v>
      </c>
      <c r="B8" s="2">
        <v>407596</v>
      </c>
      <c r="C8" s="16">
        <v>436049.17</v>
      </c>
      <c r="D8" s="5">
        <v>428024.58</v>
      </c>
      <c r="E8" s="16">
        <v>451096.46</v>
      </c>
      <c r="F8" s="2">
        <f t="shared" si="0"/>
        <v>478162.24760000006</v>
      </c>
      <c r="H8" s="2">
        <v>255122</v>
      </c>
      <c r="I8" s="2">
        <v>106301</v>
      </c>
      <c r="J8" s="2">
        <v>62190</v>
      </c>
      <c r="K8" s="2">
        <v>27483.46</v>
      </c>
      <c r="L8" s="2">
        <f t="shared" si="2"/>
        <v>451096.46</v>
      </c>
      <c r="M8" s="10">
        <f>L8-E8</f>
        <v>0</v>
      </c>
      <c r="N8" s="10">
        <f>SUM(L3:L8)-SUM(E3:E8)</f>
        <v>0</v>
      </c>
    </row>
    <row r="9" spans="1:21" x14ac:dyDescent="0.2">
      <c r="A9" s="2" t="s">
        <v>32</v>
      </c>
      <c r="B9" s="2">
        <v>387652</v>
      </c>
      <c r="C9" s="16">
        <v>413356.4</v>
      </c>
      <c r="D9" s="5">
        <v>433914.89</v>
      </c>
      <c r="E9" s="16">
        <v>449971.01</v>
      </c>
      <c r="F9" s="2">
        <f t="shared" si="0"/>
        <v>476969.27060000005</v>
      </c>
      <c r="H9" s="2">
        <v>253772</v>
      </c>
      <c r="I9" s="2">
        <v>105738</v>
      </c>
      <c r="J9" s="2">
        <v>89834</v>
      </c>
      <c r="K9" s="2">
        <v>627.01</v>
      </c>
      <c r="L9" s="2">
        <f t="shared" si="2"/>
        <v>449971.01</v>
      </c>
      <c r="M9" s="10">
        <f>L9-E9</f>
        <v>0</v>
      </c>
      <c r="N9" s="10">
        <f>SUM(L3:L9)-SUM(E3:E9)</f>
        <v>0</v>
      </c>
    </row>
    <row r="10" spans="1:21" x14ac:dyDescent="0.2">
      <c r="A10" s="2" t="s">
        <v>33</v>
      </c>
      <c r="B10" s="2">
        <v>367033</v>
      </c>
      <c r="C10" s="16">
        <v>399497.33</v>
      </c>
      <c r="D10" s="5">
        <v>401997.99</v>
      </c>
      <c r="E10" s="16">
        <v>432132.55</v>
      </c>
      <c r="F10" s="2">
        <f t="shared" si="0"/>
        <v>458060.50300000003</v>
      </c>
      <c r="H10" s="2">
        <v>249328</v>
      </c>
      <c r="I10" s="2">
        <v>103887</v>
      </c>
      <c r="J10" s="2">
        <v>101629</v>
      </c>
      <c r="K10" s="2">
        <v>-22711.45</v>
      </c>
      <c r="L10" s="2">
        <f t="shared" si="2"/>
        <v>432132.55</v>
      </c>
      <c r="M10" s="10">
        <f>L10-E10</f>
        <v>0</v>
      </c>
      <c r="N10" s="10">
        <f>SUM(L3:L10)-SUM(E3:E10)</f>
        <v>0</v>
      </c>
    </row>
    <row r="11" spans="1:21" x14ac:dyDescent="0.2">
      <c r="A11" s="2" t="s">
        <v>34</v>
      </c>
      <c r="B11" s="2">
        <v>375321</v>
      </c>
      <c r="C11" s="16">
        <v>403745.66</v>
      </c>
      <c r="D11" s="5">
        <v>424223.06</v>
      </c>
      <c r="E11" s="16">
        <v>441549.51</v>
      </c>
      <c r="F11" s="2">
        <f t="shared" si="0"/>
        <v>468042.48060000001</v>
      </c>
      <c r="H11" s="2">
        <v>257054</v>
      </c>
      <c r="I11" s="2">
        <v>107106</v>
      </c>
      <c r="J11" s="2">
        <v>83900</v>
      </c>
      <c r="K11" s="2">
        <v>-6510.49</v>
      </c>
      <c r="L11" s="2">
        <f t="shared" si="2"/>
        <v>441549.51</v>
      </c>
      <c r="M11" s="10">
        <f>L11-E11</f>
        <v>0</v>
      </c>
      <c r="N11" s="10">
        <f>SUM(L3:L11)-SUM(E3:E11)</f>
        <v>0</v>
      </c>
    </row>
    <row r="12" spans="1:21" x14ac:dyDescent="0.2">
      <c r="A12" s="2" t="s">
        <v>35</v>
      </c>
      <c r="B12" s="2">
        <v>367200</v>
      </c>
      <c r="C12" s="78">
        <v>680314.55</v>
      </c>
      <c r="D12" s="5">
        <v>425179.04</v>
      </c>
      <c r="E12" s="16">
        <v>447346.85</v>
      </c>
      <c r="F12" s="2">
        <f t="shared" si="0"/>
        <v>474187.66100000002</v>
      </c>
      <c r="G12" s="65"/>
      <c r="H12" s="2">
        <v>261509</v>
      </c>
      <c r="I12" s="2">
        <v>108962</v>
      </c>
      <c r="J12" s="2">
        <v>99021</v>
      </c>
      <c r="K12" s="2">
        <v>-22145.15</v>
      </c>
      <c r="L12" s="2">
        <f t="shared" si="2"/>
        <v>447346.85</v>
      </c>
      <c r="M12" s="10">
        <f t="shared" si="1"/>
        <v>0</v>
      </c>
      <c r="N12" s="10">
        <f>SUM(L3:L12)-SUM(E3:E12)</f>
        <v>0</v>
      </c>
    </row>
    <row r="13" spans="1:21" x14ac:dyDescent="0.2">
      <c r="A13" s="2" t="s">
        <v>36</v>
      </c>
      <c r="B13" s="2">
        <v>395478</v>
      </c>
      <c r="C13" s="16">
        <v>419680.05</v>
      </c>
      <c r="D13" s="68">
        <v>425132.96</v>
      </c>
      <c r="E13" s="16">
        <v>461961</v>
      </c>
      <c r="F13" s="2">
        <f t="shared" si="0"/>
        <v>489678.66000000003</v>
      </c>
      <c r="H13" s="2">
        <v>267502</v>
      </c>
      <c r="I13" s="2">
        <v>111459</v>
      </c>
      <c r="J13" s="2">
        <v>70501</v>
      </c>
      <c r="K13" s="2">
        <v>12500</v>
      </c>
      <c r="L13" s="2">
        <f t="shared" si="2"/>
        <v>461962</v>
      </c>
      <c r="M13" s="10">
        <f>L13-E13</f>
        <v>1</v>
      </c>
      <c r="N13" s="10">
        <f>SUM(L3:L13)-SUM(E3:E13)</f>
        <v>1</v>
      </c>
    </row>
    <row r="14" spans="1:21" x14ac:dyDescent="0.2">
      <c r="A14" s="2" t="s">
        <v>37</v>
      </c>
      <c r="B14" s="2">
        <v>466146</v>
      </c>
      <c r="C14" s="16">
        <v>488073</v>
      </c>
      <c r="D14" s="68">
        <v>502533.6</v>
      </c>
      <c r="E14" s="16">
        <v>500000</v>
      </c>
      <c r="F14" s="2">
        <f t="shared" si="0"/>
        <v>530000</v>
      </c>
      <c r="H14" s="2">
        <v>270731</v>
      </c>
      <c r="I14" s="2">
        <f>H14/60*25</f>
        <v>112804.58333333333</v>
      </c>
      <c r="J14" s="2">
        <v>116465</v>
      </c>
      <c r="K14" s="2"/>
      <c r="L14" s="2">
        <f t="shared" si="2"/>
        <v>500000.58333333331</v>
      </c>
      <c r="M14" s="10">
        <f t="shared" si="1"/>
        <v>0.58333333331393078</v>
      </c>
      <c r="N14" s="10">
        <f>SUM(L3:L14)-SUM(E3:E14)</f>
        <v>1.5833333330228925</v>
      </c>
    </row>
    <row r="15" spans="1:21" x14ac:dyDescent="0.2">
      <c r="A15" s="2"/>
      <c r="B15" s="2">
        <f>SUM(B3:B14)</f>
        <v>4593904</v>
      </c>
      <c r="C15" s="16">
        <f>SUM(C3:C14)</f>
        <v>5235609.59</v>
      </c>
      <c r="D15" s="68">
        <f>SUM(D3:D14)</f>
        <v>5076465.8800000008</v>
      </c>
      <c r="E15" s="16">
        <f>SUM(E3:E14)</f>
        <v>5277766.9899999993</v>
      </c>
      <c r="F15" s="2">
        <f>SUM(F3:F14)</f>
        <v>5594433.0093999999</v>
      </c>
      <c r="G15" s="44"/>
      <c r="H15" s="2"/>
      <c r="I15" s="2"/>
      <c r="J15" s="2"/>
      <c r="K15" s="2"/>
      <c r="L15" s="68">
        <f>SUM(L3:L14)</f>
        <v>5277768.5733333323</v>
      </c>
      <c r="M15" s="10">
        <f>SUM(M3:M14)</f>
        <v>1.5833333333139308</v>
      </c>
      <c r="N15" s="10"/>
    </row>
    <row r="16" spans="1:21" x14ac:dyDescent="0.2">
      <c r="E16" s="79">
        <f>(E15-D15)/D15</f>
        <v>3.9653789616330176E-2</v>
      </c>
      <c r="F16" s="44"/>
      <c r="G16" s="44"/>
    </row>
    <row r="17" spans="1:13" x14ac:dyDescent="0.2">
      <c r="E17" s="10"/>
      <c r="H17">
        <f>SUM(H3:H16)</f>
        <v>3113423</v>
      </c>
      <c r="I17">
        <f>SUM(I3:I16)</f>
        <v>1298783.5833333333</v>
      </c>
      <c r="J17">
        <f>SUM(J3:J16)</f>
        <v>896715</v>
      </c>
      <c r="K17" s="24">
        <f>SUM(K3:K15)</f>
        <v>-31153.010000000002</v>
      </c>
      <c r="M17" s="10"/>
    </row>
    <row r="18" spans="1:13" x14ac:dyDescent="0.2">
      <c r="E18" s="10">
        <v>5083500</v>
      </c>
      <c r="K18" s="76"/>
    </row>
    <row r="19" spans="1:13" x14ac:dyDescent="0.2">
      <c r="A19" s="69"/>
      <c r="B19" s="69"/>
      <c r="C19" s="69"/>
      <c r="D19" s="70"/>
      <c r="E19" s="10">
        <f>E15-E18</f>
        <v>194266.98999999929</v>
      </c>
      <c r="L19">
        <f>SUM(L3:L14)</f>
        <v>5277768.5733333323</v>
      </c>
      <c r="M19" s="77">
        <f>E15-L19</f>
        <v>-1.5833333330228925</v>
      </c>
    </row>
    <row r="20" spans="1:13" x14ac:dyDescent="0.2">
      <c r="A20" s="69"/>
      <c r="B20" s="69"/>
      <c r="C20" s="69"/>
      <c r="D20" s="71"/>
      <c r="E20" t="s">
        <v>61</v>
      </c>
      <c r="H20" s="10">
        <f>H17+I17+J17+L23+L24</f>
        <v>5308921.583333333</v>
      </c>
    </row>
    <row r="21" spans="1:13" x14ac:dyDescent="0.2">
      <c r="A21" s="69"/>
      <c r="B21" s="69"/>
      <c r="C21" s="69"/>
      <c r="D21" s="72"/>
    </row>
    <row r="23" spans="1:13" x14ac:dyDescent="0.2">
      <c r="L23" s="10"/>
    </row>
    <row r="24" spans="1:13" x14ac:dyDescent="0.2">
      <c r="L24" s="10"/>
      <c r="M24">
        <f>SUM(H8:J13)/6*60%</f>
        <v>269481.5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9</vt:i4>
      </vt:variant>
    </vt:vector>
  </HeadingPairs>
  <TitlesOfParts>
    <vt:vector size="9" baseType="lpstr">
      <vt:lpstr>Leht1</vt:lpstr>
      <vt:lpstr>Leht2</vt:lpstr>
      <vt:lpstr>Leht3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Külli Mõttus</cp:lastModifiedBy>
  <cp:lastPrinted>2021-04-15T13:17:39Z</cp:lastPrinted>
  <dcterms:created xsi:type="dcterms:W3CDTF">2006-11-01T09:08:07Z</dcterms:created>
  <dcterms:modified xsi:type="dcterms:W3CDTF">2021-12-05T16:50:19Z</dcterms:modified>
</cp:coreProperties>
</file>