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2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li\AppData\Local\Microsoft\Windows\INetCache\Content.Outlook\3ABB27DP\"/>
    </mc:Choice>
  </mc:AlternateContent>
  <xr:revisionPtr revIDLastSave="0" documentId="13_ncr:1_{1D93E453-B137-4A27-995C-CD58A274ACC6}" xr6:coauthVersionLast="47" xr6:coauthVersionMax="47" xr10:uidLastSave="{00000000-0000-0000-0000-000000000000}"/>
  <bookViews>
    <workbookView xWindow="2685" yWindow="0" windowWidth="15660" windowHeight="15600" firstSheet="1" activeTab="1" xr2:uid="{5317149E-6DE4-488E-9CEF-579A8B4E60CF}"/>
  </bookViews>
  <sheets>
    <sheet name="2018" sheetId="1" r:id="rId1"/>
    <sheet name=" eelarvestrateegasse koond" sheetId="2" r:id="rId2"/>
    <sheet name="2018l" sheetId="9" r:id="rId3"/>
    <sheet name="2019" sheetId="4" r:id="rId4"/>
    <sheet name="2020" sheetId="5" r:id="rId5"/>
    <sheet name="2021" sheetId="6" r:id="rId6"/>
    <sheet name="2022" sheetId="7" r:id="rId7"/>
    <sheet name="2023" sheetId="8" r:id="rId8"/>
    <sheet name="1" sheetId="3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2" l="1"/>
  <c r="O47" i="2"/>
  <c r="P47" i="2"/>
  <c r="Q47" i="2"/>
  <c r="R47" i="2"/>
  <c r="C42" i="7"/>
  <c r="D42" i="7"/>
  <c r="C29" i="7"/>
  <c r="D29" i="7"/>
  <c r="D16" i="7"/>
  <c r="C40" i="2" l="1"/>
  <c r="D60" i="9"/>
  <c r="M47" i="2"/>
  <c r="D47" i="9"/>
  <c r="D34" i="9"/>
  <c r="D21" i="9"/>
  <c r="C41" i="2"/>
  <c r="C115" i="6"/>
  <c r="C119" i="6"/>
  <c r="C42" i="2"/>
  <c r="C43" i="2"/>
  <c r="W47" i="2"/>
  <c r="S47" i="2"/>
  <c r="T47" i="2"/>
  <c r="U47" i="2"/>
  <c r="V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L47" i="2"/>
  <c r="D119" i="6"/>
  <c r="C102" i="6"/>
  <c r="D102" i="6"/>
  <c r="C89" i="6"/>
  <c r="D89" i="6"/>
  <c r="C76" i="6"/>
  <c r="D76" i="6"/>
  <c r="C63" i="6"/>
  <c r="D63" i="6"/>
  <c r="C50" i="6"/>
  <c r="D50" i="6"/>
  <c r="C37" i="6"/>
  <c r="D37" i="6"/>
  <c r="C24" i="6"/>
  <c r="D24" i="6"/>
  <c r="C11" i="6"/>
  <c r="D11" i="6"/>
  <c r="AJ41" i="2"/>
  <c r="C110" i="5"/>
  <c r="D110" i="5"/>
  <c r="C105" i="5"/>
  <c r="D105" i="5"/>
  <c r="C92" i="5"/>
  <c r="D92" i="5"/>
  <c r="C79" i="5"/>
  <c r="D79" i="5"/>
  <c r="C66" i="5"/>
  <c r="D66" i="5"/>
  <c r="C53" i="5"/>
  <c r="D53" i="5"/>
  <c r="C40" i="5"/>
  <c r="D40" i="5"/>
  <c r="C27" i="5"/>
  <c r="D27" i="5"/>
  <c r="C14" i="5"/>
  <c r="D14" i="5"/>
  <c r="B31" i="2"/>
  <c r="J49" i="2" l="1"/>
  <c r="J50" i="2" l="1"/>
  <c r="AJ42" i="2" l="1"/>
  <c r="J15" i="3"/>
  <c r="J28" i="3"/>
  <c r="J41" i="3"/>
  <c r="J54" i="3"/>
  <c r="J67" i="3"/>
  <c r="J80" i="3"/>
  <c r="J93" i="3"/>
  <c r="J106" i="3"/>
  <c r="I119" i="3"/>
  <c r="J119" i="3"/>
  <c r="J123" i="3"/>
  <c r="D123" i="3"/>
  <c r="C123" i="3"/>
  <c r="D119" i="3"/>
  <c r="C119" i="3"/>
  <c r="D106" i="3"/>
  <c r="K49" i="2" l="1"/>
  <c r="K50" i="2"/>
  <c r="K47" i="2"/>
  <c r="D17" i="4"/>
  <c r="D58" i="4"/>
  <c r="D43" i="4"/>
  <c r="D30" i="4"/>
  <c r="J51" i="2" l="1"/>
  <c r="J47" i="2"/>
  <c r="I47" i="2" l="1"/>
  <c r="C93" i="3" l="1"/>
  <c r="D93" i="3"/>
  <c r="C80" i="3"/>
  <c r="D80" i="3"/>
  <c r="C67" i="3"/>
  <c r="D67" i="3"/>
  <c r="C54" i="3"/>
  <c r="D54" i="3"/>
  <c r="C41" i="3"/>
  <c r="D41" i="3"/>
  <c r="C28" i="3"/>
  <c r="D28" i="3"/>
  <c r="C15" i="3"/>
  <c r="D15" i="3"/>
  <c r="C59" i="4"/>
  <c r="D59" i="4"/>
  <c r="H47" i="2" l="1"/>
  <c r="B6" i="2" l="1"/>
  <c r="C6" i="2"/>
  <c r="C5" i="2"/>
  <c r="B29" i="2"/>
  <c r="C29" i="2"/>
  <c r="F47" i="2"/>
  <c r="B23" i="2"/>
  <c r="B25" i="2"/>
  <c r="C30" i="2" l="1"/>
  <c r="G47" i="2"/>
  <c r="C31" i="2"/>
  <c r="C23" i="2"/>
  <c r="C22" i="2"/>
  <c r="C19" i="2"/>
  <c r="C18" i="2"/>
  <c r="C17" i="2"/>
  <c r="C14" i="2"/>
  <c r="C13" i="2"/>
  <c r="C12" i="2"/>
  <c r="C11" i="2"/>
  <c r="C10" i="2"/>
  <c r="C7" i="2"/>
  <c r="B10" i="2"/>
  <c r="B11" i="2"/>
  <c r="C24" i="2"/>
  <c r="C25" i="2"/>
  <c r="C39" i="2"/>
  <c r="B39" i="2"/>
  <c r="B30" i="2"/>
  <c r="B24" i="2"/>
  <c r="B22" i="2"/>
  <c r="B19" i="2"/>
  <c r="B18" i="2"/>
  <c r="B17" i="2"/>
  <c r="B14" i="2"/>
  <c r="B13" i="2"/>
  <c r="B12" i="2"/>
  <c r="B7" i="2"/>
  <c r="B5" i="2"/>
  <c r="F39" i="1" l="1"/>
  <c r="F37" i="1"/>
  <c r="C31" i="1"/>
  <c r="F38" i="1"/>
  <c r="F46" i="1" l="1"/>
  <c r="F45" i="1"/>
  <c r="C23" i="1"/>
  <c r="C22" i="1"/>
  <c r="H42" i="1" l="1"/>
  <c r="J42" i="1" s="1"/>
  <c r="E47" i="2" l="1"/>
  <c r="D47" i="2"/>
  <c r="D39" i="1" l="1"/>
  <c r="B22" i="1"/>
  <c r="C5" i="1"/>
  <c r="C34" i="1"/>
  <c r="C30" i="1"/>
  <c r="C29" i="1"/>
  <c r="B30" i="1"/>
  <c r="B29" i="1"/>
  <c r="C24" i="1"/>
  <c r="B24" i="1"/>
  <c r="C19" i="1"/>
  <c r="B19" i="1"/>
  <c r="C18" i="1"/>
  <c r="B18" i="1"/>
  <c r="C17" i="1"/>
  <c r="B17" i="1"/>
  <c r="C14" i="1"/>
  <c r="C13" i="1"/>
  <c r="C12" i="1"/>
  <c r="C11" i="1"/>
  <c r="C10" i="1"/>
  <c r="B14" i="1"/>
  <c r="B13" i="1"/>
  <c r="B12" i="1"/>
  <c r="B11" i="1"/>
  <c r="B10" i="1"/>
  <c r="B7" i="1"/>
  <c r="C7" i="1"/>
  <c r="C6" i="1"/>
  <c r="B6" i="1"/>
  <c r="B5" i="1"/>
  <c r="G39" i="1"/>
  <c r="I39" i="1"/>
  <c r="B41" i="1" l="1"/>
  <c r="F41" i="1" s="1"/>
  <c r="F43" i="1" s="1"/>
  <c r="E39" i="1"/>
  <c r="C25" i="1" l="1"/>
  <c r="C41" i="1" s="1"/>
  <c r="C44" i="1" s="1"/>
  <c r="F40" i="1"/>
  <c r="H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H40" i="1" l="1"/>
  <c r="J40" i="1"/>
  <c r="H41" i="1" l="1"/>
  <c r="H43" i="1" l="1"/>
  <c r="J41" i="1"/>
  <c r="J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Külli Mõttus</author>
  </authors>
  <commentList>
    <comment ref="C7" authorId="0" shapeId="0" xr:uid="{F0E85556-A967-4B3C-AFDA-17ED7E319D27}">
      <text>
        <r>
          <rPr>
            <b/>
            <sz val="9"/>
            <color indexed="8"/>
            <rFont val="Calibri"/>
            <family val="2"/>
            <scheme val="minor"/>
          </rPr>
          <t>Külli Mõttus:</t>
        </r>
        <r>
          <rPr>
            <sz val="9"/>
            <color indexed="8"/>
            <rFont val="Calibri"/>
            <family val="2"/>
            <scheme val="minor"/>
          </rPr>
          <t xml:space="preserve">
100000 võetud jaanuaris 2018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Külli Mõttus</author>
  </authors>
  <commentList>
    <comment ref="C7" authorId="0" shapeId="0" xr:uid="{34223F94-3BE4-44BC-9F0C-1B7DC8DE5EB0}">
      <text>
        <r>
          <rPr>
            <b/>
            <sz val="9"/>
            <color indexed="8"/>
            <rFont val="Calibri"/>
            <family val="2"/>
            <scheme val="minor"/>
          </rPr>
          <t>Külli Mõttus:</t>
        </r>
        <r>
          <rPr>
            <sz val="9"/>
            <color indexed="8"/>
            <rFont val="Calibri"/>
            <family val="2"/>
            <scheme val="minor"/>
          </rPr>
          <t xml:space="preserve">
100000 võetud jaanuaris 2018</t>
        </r>
      </text>
    </comment>
  </commentList>
</comments>
</file>

<file path=xl/sharedStrings.xml><?xml version="1.0" encoding="utf-8"?>
<sst xmlns="http://schemas.openxmlformats.org/spreadsheetml/2006/main" count="1165" uniqueCount="897">
  <si>
    <t>Pank</t>
  </si>
  <si>
    <t>Kokku</t>
  </si>
  <si>
    <t xml:space="preserve">Põhilaen  </t>
  </si>
  <si>
    <t>Intress</t>
  </si>
  <si>
    <t>ABJA</t>
  </si>
  <si>
    <t>Danske</t>
  </si>
  <si>
    <t>SWED</t>
  </si>
  <si>
    <t>MÕISAKÜLA</t>
  </si>
  <si>
    <t>Laen 1</t>
  </si>
  <si>
    <t>Laen 2</t>
  </si>
  <si>
    <t>Laen 3</t>
  </si>
  <si>
    <t>Laen 4</t>
  </si>
  <si>
    <t>Laen 5</t>
  </si>
  <si>
    <t>HALLISTE</t>
  </si>
  <si>
    <t>SEB</t>
  </si>
  <si>
    <t>Swedbank</t>
  </si>
  <si>
    <t>KARKSI</t>
  </si>
  <si>
    <t>2011 laen</t>
  </si>
  <si>
    <t>2013 laen</t>
  </si>
  <si>
    <t>vee-kanali laen</t>
  </si>
  <si>
    <t>Laen 2017</t>
  </si>
  <si>
    <t>3 auto kap rent</t>
  </si>
  <si>
    <t>Multi One kap rent</t>
  </si>
  <si>
    <t>Jääk 31.12.2018</t>
  </si>
  <si>
    <t>Põhitegevuse tulud</t>
  </si>
  <si>
    <t>Laenukoormus</t>
  </si>
  <si>
    <t>Jooksva aasta laenude teenindamine</t>
  </si>
  <si>
    <t>MULGI VALLAVALITSUS</t>
  </si>
  <si>
    <t>kontroll</t>
  </si>
  <si>
    <t>2018 laen</t>
  </si>
  <si>
    <r>
      <t xml:space="preserve">Jääk </t>
    </r>
    <r>
      <rPr>
        <sz val="9"/>
        <rFont val="Arial"/>
        <family val="2"/>
      </rPr>
      <t>31.12.18</t>
    </r>
  </si>
  <si>
    <t>2020 laen</t>
  </si>
  <si>
    <t>2022 laen</t>
  </si>
  <si>
    <t xml:space="preserve"> KAP RENT</t>
  </si>
  <si>
    <t>Volksw Touran</t>
  </si>
  <si>
    <t>kokku aastas</t>
  </si>
  <si>
    <t>371 722.05</t>
  </si>
  <si>
    <t>Kap rendid</t>
  </si>
  <si>
    <t>3 auto kap rent K</t>
  </si>
  <si>
    <t>Multi One kap rent K</t>
  </si>
  <si>
    <t>Volkswagen Touran H</t>
  </si>
  <si>
    <t>2021 laen</t>
  </si>
  <si>
    <t>2023 laen</t>
  </si>
  <si>
    <t>2019 laen</t>
  </si>
  <si>
    <t>Kuupäev</t>
  </si>
  <si>
    <t>Jääk</t>
  </si>
  <si>
    <t>Makse</t>
  </si>
  <si>
    <t>1 072 292,00</t>
  </si>
  <si>
    <t>9 660,29</t>
  </si>
  <si>
    <t>10 929,17</t>
  </si>
  <si>
    <t>1 062 631,71</t>
  </si>
  <si>
    <t>10 917,74</t>
  </si>
  <si>
    <t>1 052 971,42</t>
  </si>
  <si>
    <t>10 906,30</t>
  </si>
  <si>
    <t>1 043 311,14</t>
  </si>
  <si>
    <t>10 894,87</t>
  </si>
  <si>
    <t>1 033 650,85</t>
  </si>
  <si>
    <t>10 883,44</t>
  </si>
  <si>
    <t>1 023 990,56</t>
  </si>
  <si>
    <t>10 872,01</t>
  </si>
  <si>
    <t>1 014 330,27</t>
  </si>
  <si>
    <t>10 860,58</t>
  </si>
  <si>
    <t>1 004 669,98</t>
  </si>
  <si>
    <t>10 849,15</t>
  </si>
  <si>
    <t>995 009,69</t>
  </si>
  <si>
    <t>10 837,72</t>
  </si>
  <si>
    <t>985 349,41</t>
  </si>
  <si>
    <t>10 826,29</t>
  </si>
  <si>
    <t>975 689,12</t>
  </si>
  <si>
    <t>10 814,85</t>
  </si>
  <si>
    <t>966 028,83</t>
  </si>
  <si>
    <t>10 803,42</t>
  </si>
  <si>
    <t>956 368,54</t>
  </si>
  <si>
    <t>10 791,99</t>
  </si>
  <si>
    <t>946 708,25</t>
  </si>
  <si>
    <t>10 780,56</t>
  </si>
  <si>
    <t>937 047,96</t>
  </si>
  <si>
    <t>10 769,13</t>
  </si>
  <si>
    <t>927 387,68</t>
  </si>
  <si>
    <t>10 757,70</t>
  </si>
  <si>
    <t>917 727,39</t>
  </si>
  <si>
    <t>10 746,27</t>
  </si>
  <si>
    <t>908 067,10</t>
  </si>
  <si>
    <t>10 734,83</t>
  </si>
  <si>
    <t>898 406,81</t>
  </si>
  <si>
    <t>10 723,40</t>
  </si>
  <si>
    <t>888 746,52</t>
  </si>
  <si>
    <t>10 711,97</t>
  </si>
  <si>
    <t>879 086,23</t>
  </si>
  <si>
    <t>10 700,54</t>
  </si>
  <si>
    <t>869 425,95</t>
  </si>
  <si>
    <t>10 689,11</t>
  </si>
  <si>
    <t>859 765,66</t>
  </si>
  <si>
    <t>10 677,68</t>
  </si>
  <si>
    <t>850 105,37</t>
  </si>
  <si>
    <t>10 666,25</t>
  </si>
  <si>
    <t>840 445,08</t>
  </si>
  <si>
    <t>10 654,81</t>
  </si>
  <si>
    <t>830 784,79</t>
  </si>
  <si>
    <t>10 643,38</t>
  </si>
  <si>
    <t>821 124,50</t>
  </si>
  <si>
    <t>10 631,95</t>
  </si>
  <si>
    <t>811 464,22</t>
  </si>
  <si>
    <t>10 620,52</t>
  </si>
  <si>
    <t>801 803,93</t>
  </si>
  <si>
    <t>10 609,09</t>
  </si>
  <si>
    <t>792 143,64</t>
  </si>
  <si>
    <t>10 597,66</t>
  </si>
  <si>
    <t>782 483,35</t>
  </si>
  <si>
    <t>10 586,23</t>
  </si>
  <si>
    <t>772 823,06</t>
  </si>
  <si>
    <t>10 574,80</t>
  </si>
  <si>
    <t>763 162,77</t>
  </si>
  <si>
    <t>10 563,36</t>
  </si>
  <si>
    <t>753 502,49</t>
  </si>
  <si>
    <t>10 551,93</t>
  </si>
  <si>
    <t>743 842,20</t>
  </si>
  <si>
    <t>10 540,50</t>
  </si>
  <si>
    <t>734 181,91</t>
  </si>
  <si>
    <t>10 529,07</t>
  </si>
  <si>
    <t>724 521,62</t>
  </si>
  <si>
    <t>10 517,64</t>
  </si>
  <si>
    <t>714 861,33</t>
  </si>
  <si>
    <t>10 506,21</t>
  </si>
  <si>
    <t>705 201,05</t>
  </si>
  <si>
    <t>10 494,78</t>
  </si>
  <si>
    <t>695 540,76</t>
  </si>
  <si>
    <t>10 483,34</t>
  </si>
  <si>
    <t>685 880,47</t>
  </si>
  <si>
    <t>10 471,91</t>
  </si>
  <si>
    <t>676 220,18</t>
  </si>
  <si>
    <t>10 460,48</t>
  </si>
  <si>
    <t>666 559,89</t>
  </si>
  <si>
    <t>10 449,05</t>
  </si>
  <si>
    <t>656 899,60</t>
  </si>
  <si>
    <t>10 437,62</t>
  </si>
  <si>
    <t>647 239,32</t>
  </si>
  <si>
    <t>10 426,19</t>
  </si>
  <si>
    <t>637 579,03</t>
  </si>
  <si>
    <t>10 414,76</t>
  </si>
  <si>
    <t>627 918,74</t>
  </si>
  <si>
    <t>10 403,33</t>
  </si>
  <si>
    <t>618 258,45</t>
  </si>
  <si>
    <t>10 391,89</t>
  </si>
  <si>
    <t>608 598,16</t>
  </si>
  <si>
    <t>10 380,46</t>
  </si>
  <si>
    <t>598 937,87</t>
  </si>
  <si>
    <t>10 369,03</t>
  </si>
  <si>
    <t>589 277,59</t>
  </si>
  <si>
    <t>10 357,60</t>
  </si>
  <si>
    <t>579 617,30</t>
  </si>
  <si>
    <t>10 346,17</t>
  </si>
  <si>
    <t>569 957,01</t>
  </si>
  <si>
    <t>10 334,74</t>
  </si>
  <si>
    <t>560 296,72</t>
  </si>
  <si>
    <t>10 323,31</t>
  </si>
  <si>
    <t>550 636,43</t>
  </si>
  <si>
    <t>10 311,87</t>
  </si>
  <si>
    <t>540 976,14</t>
  </si>
  <si>
    <t>10 300,44</t>
  </si>
  <si>
    <t>531 315,86</t>
  </si>
  <si>
    <t>10 289,01</t>
  </si>
  <si>
    <t>521 655,57</t>
  </si>
  <si>
    <t>10 277,58</t>
  </si>
  <si>
    <t>511 995,28</t>
  </si>
  <si>
    <t>10 266,15</t>
  </si>
  <si>
    <t>502 334,99</t>
  </si>
  <si>
    <t>10 254,72</t>
  </si>
  <si>
    <t>492 674,70</t>
  </si>
  <si>
    <t>10 243,29</t>
  </si>
  <si>
    <t>483 014,41</t>
  </si>
  <si>
    <t>10 231,86</t>
  </si>
  <si>
    <t>473 354,13</t>
  </si>
  <si>
    <t>10 220,42</t>
  </si>
  <si>
    <t>463 693,84</t>
  </si>
  <si>
    <t>10 208,99</t>
  </si>
  <si>
    <t>454 033,55</t>
  </si>
  <si>
    <t>10 197,56</t>
  </si>
  <si>
    <t>444 373,26</t>
  </si>
  <si>
    <t>10 186,13</t>
  </si>
  <si>
    <t>434 712,97</t>
  </si>
  <si>
    <t>10 174,70</t>
  </si>
  <si>
    <t>425 052,68</t>
  </si>
  <si>
    <t>10 163,27</t>
  </si>
  <si>
    <t>415 392,40</t>
  </si>
  <si>
    <t>10 151,84</t>
  </si>
  <si>
    <t>405 732,11</t>
  </si>
  <si>
    <t>10 140,40</t>
  </si>
  <si>
    <t>396 071,82</t>
  </si>
  <si>
    <t>10 128,97</t>
  </si>
  <si>
    <t>386 411,53</t>
  </si>
  <si>
    <t>10 117,54</t>
  </si>
  <si>
    <t>376 751,24</t>
  </si>
  <si>
    <t>10 106,11</t>
  </si>
  <si>
    <t>367 090,95</t>
  </si>
  <si>
    <t>10 094,68</t>
  </si>
  <si>
    <t>357 430,67</t>
  </si>
  <si>
    <t>10 083,25</t>
  </si>
  <si>
    <t>347 770,38</t>
  </si>
  <si>
    <t>10 071,82</t>
  </si>
  <si>
    <t>338 110,09</t>
  </si>
  <si>
    <t>10 060,39</t>
  </si>
  <si>
    <t>328 449,80</t>
  </si>
  <si>
    <t>10 048,95</t>
  </si>
  <si>
    <t>318 789,51</t>
  </si>
  <si>
    <t>10 037,52</t>
  </si>
  <si>
    <t>309 129,23</t>
  </si>
  <si>
    <t>10 026,09</t>
  </si>
  <si>
    <t>299 468,94</t>
  </si>
  <si>
    <t>10 014,66</t>
  </si>
  <si>
    <t>289 808,65</t>
  </si>
  <si>
    <t>10 003,23</t>
  </si>
  <si>
    <t>280 148,36</t>
  </si>
  <si>
    <t>9 991,80</t>
  </si>
  <si>
    <t>270 488,07</t>
  </si>
  <si>
    <t>9 980,37</t>
  </si>
  <si>
    <t>260 827,78</t>
  </si>
  <si>
    <t>9 968,93</t>
  </si>
  <si>
    <t>251 167,50</t>
  </si>
  <si>
    <t>9 957,50</t>
  </si>
  <si>
    <t>241 507,21</t>
  </si>
  <si>
    <t>9 946,07</t>
  </si>
  <si>
    <t>231 846,92</t>
  </si>
  <si>
    <t>9 934,64</t>
  </si>
  <si>
    <t>222 186,63</t>
  </si>
  <si>
    <t>9 923,21</t>
  </si>
  <si>
    <t>212 526,34</t>
  </si>
  <si>
    <t>9 911,78</t>
  </si>
  <si>
    <t>202 866,05</t>
  </si>
  <si>
    <t>9 900,35</t>
  </si>
  <si>
    <t>193 205,77</t>
  </si>
  <si>
    <t>9 888,92</t>
  </si>
  <si>
    <t>183 545,48</t>
  </si>
  <si>
    <t>9 877,48</t>
  </si>
  <si>
    <t>173 885,19</t>
  </si>
  <si>
    <t>9 866,05</t>
  </si>
  <si>
    <t>164 224,90</t>
  </si>
  <si>
    <t>9 854,62</t>
  </si>
  <si>
    <t>154 564,61</t>
  </si>
  <si>
    <t>9 843,19</t>
  </si>
  <si>
    <t>144 904,32</t>
  </si>
  <si>
    <t>9 831,76</t>
  </si>
  <si>
    <t>135 244,04</t>
  </si>
  <si>
    <t>9 820,33</t>
  </si>
  <si>
    <t>125 583,75</t>
  </si>
  <si>
    <t>9 808,90</t>
  </si>
  <si>
    <t>115 923,46</t>
  </si>
  <si>
    <t>9 797,46</t>
  </si>
  <si>
    <t>106 263,17</t>
  </si>
  <si>
    <t>9 786,03</t>
  </si>
  <si>
    <t>96 602,88</t>
  </si>
  <si>
    <t>9 774,60</t>
  </si>
  <si>
    <t>86 942,59</t>
  </si>
  <si>
    <t>9 763,17</t>
  </si>
  <si>
    <t>77 282,31</t>
  </si>
  <si>
    <t>9 751,74</t>
  </si>
  <si>
    <t>67 622,02</t>
  </si>
  <si>
    <t>9 740,31</t>
  </si>
  <si>
    <t>57 961,73</t>
  </si>
  <si>
    <t>9 728,88</t>
  </si>
  <si>
    <t>48 301,44</t>
  </si>
  <si>
    <t>9 717,44</t>
  </si>
  <si>
    <t>38 641,15</t>
  </si>
  <si>
    <t>9 706,01</t>
  </si>
  <si>
    <t>28 980,86</t>
  </si>
  <si>
    <t>9 694,58</t>
  </si>
  <si>
    <t>19 320,58</t>
  </si>
  <si>
    <t>9 683,15</t>
  </si>
  <si>
    <t>9 671,72</t>
  </si>
  <si>
    <t>Kokku:</t>
  </si>
  <si>
    <t>1 143 349,22</t>
  </si>
  <si>
    <t>Arvutus on ligikaudne ja võib erineda Teile pakutavatest tingimustest.</t>
  </si>
  <si>
    <t>Olete finantsteenuseid pakkuvate ettevõtete (Swedbank AS, Swedbank Liising AS, Swedbank P&amp;C Insurance AS, Swedbank Life Insurance SE ja Swedbank Investeerimisfondid AS) kodulehel. Enne mis tahes lepingu sõlmimist tutvuge vastava teenuse tingimustega ning vajaduse korral konsulteerige asjatundjaga.</t>
  </si>
  <si>
    <t>6 761,22</t>
  </si>
  <si>
    <t>13 522,45</t>
  </si>
  <si>
    <t>6 774,52</t>
  </si>
  <si>
    <t>6 767,87</t>
  </si>
  <si>
    <t>339 444,46</t>
  </si>
  <si>
    <t>Citroen</t>
  </si>
  <si>
    <t>TOYOTA PROACE VERSO</t>
  </si>
  <si>
    <t>laenud</t>
  </si>
  <si>
    <t>kap rendid</t>
  </si>
  <si>
    <t>kokku</t>
  </si>
  <si>
    <t>331 300.00</t>
  </si>
  <si>
    <t>6 761.23</t>
  </si>
  <si>
    <t>7 087.03</t>
  </si>
  <si>
    <t>324 538.77</t>
  </si>
  <si>
    <t>7 091.07</t>
  </si>
  <si>
    <t>317 777.54</t>
  </si>
  <si>
    <t>7 084.25</t>
  </si>
  <si>
    <t>311 016.31</t>
  </si>
  <si>
    <t>7 046.55</t>
  </si>
  <si>
    <t>304 255.08</t>
  </si>
  <si>
    <t>7 070.30</t>
  </si>
  <si>
    <t>297 493.85</t>
  </si>
  <si>
    <t>7 053.73</t>
  </si>
  <si>
    <t>290 732.62</t>
  </si>
  <si>
    <t>7 056.66</t>
  </si>
  <si>
    <t>283 971.39</t>
  </si>
  <si>
    <t>7 040.53</t>
  </si>
  <si>
    <t>277 210.16</t>
  </si>
  <si>
    <t>7 043.02</t>
  </si>
  <si>
    <t>270 448.93</t>
  </si>
  <si>
    <t>7 035.89</t>
  </si>
  <si>
    <t>263 687.70</t>
  </si>
  <si>
    <t>7 020.43</t>
  </si>
  <si>
    <t>256 926.47</t>
  </si>
  <si>
    <t>7 022.25</t>
  </si>
  <si>
    <t>250 165.24</t>
  </si>
  <si>
    <t>7 007.23</t>
  </si>
  <si>
    <t>243 404.01</t>
  </si>
  <si>
    <t>7 008.61</t>
  </si>
  <si>
    <t>236 642.78</t>
  </si>
  <si>
    <t>7 001.79</t>
  </si>
  <si>
    <t>229 881.55</t>
  </si>
  <si>
    <t>6 972.35</t>
  </si>
  <si>
    <t>223 120.32</t>
  </si>
  <si>
    <t>6 987.84</t>
  </si>
  <si>
    <t>216 359.09</t>
  </si>
  <si>
    <t>6 973.93</t>
  </si>
  <si>
    <t>209 597.86</t>
  </si>
  <si>
    <t>6 974.20</t>
  </si>
  <si>
    <t>202 836.63</t>
  </si>
  <si>
    <t>6 960.73</t>
  </si>
  <si>
    <t>196 075.40</t>
  </si>
  <si>
    <t>6 960.56</t>
  </si>
  <si>
    <t>189 314.17</t>
  </si>
  <si>
    <t>6 953.74</t>
  </si>
  <si>
    <t>182 552.94</t>
  </si>
  <si>
    <t>6 940.63</t>
  </si>
  <si>
    <t>175 791.71</t>
  </si>
  <si>
    <t>6 939.79</t>
  </si>
  <si>
    <t>169 030.48</t>
  </si>
  <si>
    <t>6 927.43</t>
  </si>
  <si>
    <t>162 269.25</t>
  </si>
  <si>
    <t>6 926.15</t>
  </si>
  <si>
    <t>155 508.02</t>
  </si>
  <si>
    <t>6 919.33</t>
  </si>
  <si>
    <t>148 746.79</t>
  </si>
  <si>
    <t>6 897.87</t>
  </si>
  <si>
    <t>141 985.56</t>
  </si>
  <si>
    <t>6 905.38</t>
  </si>
  <si>
    <t>135 224.33</t>
  </si>
  <si>
    <t>6 894.13</t>
  </si>
  <si>
    <t>128 463.10</t>
  </si>
  <si>
    <t>6 891.74</t>
  </si>
  <si>
    <t>121 701.87</t>
  </si>
  <si>
    <t>6 880.93</t>
  </si>
  <si>
    <t>114 940.64</t>
  </si>
  <si>
    <t>6 878.10</t>
  </si>
  <si>
    <t>108 179.41</t>
  </si>
  <si>
    <t>6 871.28</t>
  </si>
  <si>
    <t>101 418.18</t>
  </si>
  <si>
    <t>6 860.83</t>
  </si>
  <si>
    <t>94 656.95</t>
  </si>
  <si>
    <t>6 857.33</t>
  </si>
  <si>
    <t>87 895.72</t>
  </si>
  <si>
    <t>6 847.63</t>
  </si>
  <si>
    <t>81 134.49</t>
  </si>
  <si>
    <t>6 843.69</t>
  </si>
  <si>
    <t>74 373.26</t>
  </si>
  <si>
    <t>6 836.87</t>
  </si>
  <si>
    <t>67 612.03</t>
  </si>
  <si>
    <t>6 825.61</t>
  </si>
  <si>
    <t>60 850.80</t>
  </si>
  <si>
    <t>6 822.92</t>
  </si>
  <si>
    <t>54 089.57</t>
  </si>
  <si>
    <t>6 814.33</t>
  </si>
  <si>
    <t>47 328.34</t>
  </si>
  <si>
    <t>6 809.28</t>
  </si>
  <si>
    <t>40 567.11</t>
  </si>
  <si>
    <t>6 801.13</t>
  </si>
  <si>
    <t>33 805.88</t>
  </si>
  <si>
    <t>6 795.64</t>
  </si>
  <si>
    <t>27 044.65</t>
  </si>
  <si>
    <t>6 788.82</t>
  </si>
  <si>
    <t>20 283.42</t>
  </si>
  <si>
    <t>6 781.03</t>
  </si>
  <si>
    <t>13 522.19</t>
  </si>
  <si>
    <t>6 774.87</t>
  </si>
  <si>
    <t>6 760.96</t>
  </si>
  <si>
    <t>6 767.56</t>
  </si>
  <si>
    <t>uus graafik</t>
  </si>
  <si>
    <t>vallavanema uus auto</t>
  </si>
  <si>
    <t>1 176 000,00</t>
  </si>
  <si>
    <t>10 888,89</t>
  </si>
  <si>
    <t>1 165 111,11</t>
  </si>
  <si>
    <t>1 154 222,22</t>
  </si>
  <si>
    <t>1 143 333,33</t>
  </si>
  <si>
    <t>1 132 444,44</t>
  </si>
  <si>
    <t>1 121 555,56</t>
  </si>
  <si>
    <t>1 110 666,67</t>
  </si>
  <si>
    <t>1 099 777,78</t>
  </si>
  <si>
    <t>1 088 888,89</t>
  </si>
  <si>
    <t>1 078 000,00</t>
  </si>
  <si>
    <t>1 067 111,11</t>
  </si>
  <si>
    <t>1 056 222,22</t>
  </si>
  <si>
    <t>1 045 333,33</t>
  </si>
  <si>
    <t>1 034 444,44</t>
  </si>
  <si>
    <t>1 023 555,56</t>
  </si>
  <si>
    <t>1 012 666,67</t>
  </si>
  <si>
    <t>1 001 777,78</t>
  </si>
  <si>
    <t>990 888,89</t>
  </si>
  <si>
    <t>980 000,00</t>
  </si>
  <si>
    <t>969 111,11</t>
  </si>
  <si>
    <t>958 222,22</t>
  </si>
  <si>
    <t>947 333,33</t>
  </si>
  <si>
    <t>936 444,44</t>
  </si>
  <si>
    <t>925 555,56</t>
  </si>
  <si>
    <t>914 666,67</t>
  </si>
  <si>
    <t>903 777,78</t>
  </si>
  <si>
    <t>892 888,89</t>
  </si>
  <si>
    <t>882 000,00</t>
  </si>
  <si>
    <t>871 111,11</t>
  </si>
  <si>
    <t>860 222,22</t>
  </si>
  <si>
    <t>849 333,33</t>
  </si>
  <si>
    <t>838 444,44</t>
  </si>
  <si>
    <t>827 555,56</t>
  </si>
  <si>
    <t>816 666,67</t>
  </si>
  <si>
    <t>805 777,78</t>
  </si>
  <si>
    <t>794 888,89</t>
  </si>
  <si>
    <t>784 000,00</t>
  </si>
  <si>
    <t>773 111,11</t>
  </si>
  <si>
    <t>762 222,22</t>
  </si>
  <si>
    <t>751 333,33</t>
  </si>
  <si>
    <t>740 444,44</t>
  </si>
  <si>
    <t>729 555,56</t>
  </si>
  <si>
    <t>718 666,67</t>
  </si>
  <si>
    <t>707 777,78</t>
  </si>
  <si>
    <t>696 888,89</t>
  </si>
  <si>
    <t>686 000,00</t>
  </si>
  <si>
    <t>675 111,11</t>
  </si>
  <si>
    <t>664 222,22</t>
  </si>
  <si>
    <t>653 333,33</t>
  </si>
  <si>
    <t>642 444,44</t>
  </si>
  <si>
    <t>631 555,56</t>
  </si>
  <si>
    <t>620 666,67</t>
  </si>
  <si>
    <t>609 777,78</t>
  </si>
  <si>
    <t>598 888,89</t>
  </si>
  <si>
    <t>588 000,00</t>
  </si>
  <si>
    <t>577 111,11</t>
  </si>
  <si>
    <t>566 222,22</t>
  </si>
  <si>
    <t>555 333,33</t>
  </si>
  <si>
    <t>544 444,44</t>
  </si>
  <si>
    <t>533 555,56</t>
  </si>
  <si>
    <t>522 666,67</t>
  </si>
  <si>
    <t>511 777,78</t>
  </si>
  <si>
    <t>500 888,89</t>
  </si>
  <si>
    <t>490 000,00</t>
  </si>
  <si>
    <t>479 111,11</t>
  </si>
  <si>
    <t>468 222,22</t>
  </si>
  <si>
    <t>457 333,33</t>
  </si>
  <si>
    <t>446 444,44</t>
  </si>
  <si>
    <t>435 555,56</t>
  </si>
  <si>
    <t>424 666,67</t>
  </si>
  <si>
    <t>413 777,78</t>
  </si>
  <si>
    <t>402 888,89</t>
  </si>
  <si>
    <t>392 000,00</t>
  </si>
  <si>
    <t>381 111,11</t>
  </si>
  <si>
    <t>370 222,22</t>
  </si>
  <si>
    <t>359 333,33</t>
  </si>
  <si>
    <t>348 444,44</t>
  </si>
  <si>
    <t>337 555,56</t>
  </si>
  <si>
    <t>326 666,67</t>
  </si>
  <si>
    <t>315 777,78</t>
  </si>
  <si>
    <t>304 888,89</t>
  </si>
  <si>
    <t>294 000,00</t>
  </si>
  <si>
    <t>283 111,11</t>
  </si>
  <si>
    <t>272 222,22</t>
  </si>
  <si>
    <t>261 333,33</t>
  </si>
  <si>
    <t>250 444,44</t>
  </si>
  <si>
    <t>239 555,56</t>
  </si>
  <si>
    <t>228 666,67</t>
  </si>
  <si>
    <t>217 777,78</t>
  </si>
  <si>
    <t>206 888,89</t>
  </si>
  <si>
    <t>196 000,00</t>
  </si>
  <si>
    <t>185 111,11</t>
  </si>
  <si>
    <t>174 222,22</t>
  </si>
  <si>
    <t>163 333,33</t>
  </si>
  <si>
    <t>152 444,44</t>
  </si>
  <si>
    <t>141 555,56</t>
  </si>
  <si>
    <t>130 666,67</t>
  </si>
  <si>
    <t>119 777,78</t>
  </si>
  <si>
    <t>108 888,89</t>
  </si>
  <si>
    <t>98 000,00</t>
  </si>
  <si>
    <t>87 111,11</t>
  </si>
  <si>
    <t>76 222,22</t>
  </si>
  <si>
    <t>65 333,33</t>
  </si>
  <si>
    <t>54 444,44</t>
  </si>
  <si>
    <t>43 555,56</t>
  </si>
  <si>
    <t>32 666,67</t>
  </si>
  <si>
    <t>21 777,78</t>
  </si>
  <si>
    <t>1 421 637.16</t>
  </si>
  <si>
    <t>1 411 695.63</t>
  </si>
  <si>
    <t>1 401 754.10</t>
  </si>
  <si>
    <t>1 391 812.57</t>
  </si>
  <si>
    <t>1 381 871.04</t>
  </si>
  <si>
    <t>1 371 929.51</t>
  </si>
  <si>
    <t>1 361 987.98</t>
  </si>
  <si>
    <t>1 352 046.45</t>
  </si>
  <si>
    <t>1 342 104.92</t>
  </si>
  <si>
    <t>1 332 163.39</t>
  </si>
  <si>
    <t>1 322 221.86</t>
  </si>
  <si>
    <t>1 312 280.33</t>
  </si>
  <si>
    <t>1 302 338.80</t>
  </si>
  <si>
    <t>1 292 397.27</t>
  </si>
  <si>
    <t>1 282 455.74</t>
  </si>
  <si>
    <t>1 272 514.21</t>
  </si>
  <si>
    <t>1 262 572.68</t>
  </si>
  <si>
    <t>1 252 631.15</t>
  </si>
  <si>
    <t>1 242 689.62</t>
  </si>
  <si>
    <t>1 232 748.09</t>
  </si>
  <si>
    <t>1 222 806.56</t>
  </si>
  <si>
    <t>1 212 865.03</t>
  </si>
  <si>
    <t>1 202 923.50</t>
  </si>
  <si>
    <t>1 192 981.97</t>
  </si>
  <si>
    <t>1 183 040.44</t>
  </si>
  <si>
    <t>1 173 098.91</t>
  </si>
  <si>
    <t>1 163 157.38</t>
  </si>
  <si>
    <t>1 153 215.85</t>
  </si>
  <si>
    <t>1 143 274.32</t>
  </si>
  <si>
    <t>1 133 332.79</t>
  </si>
  <si>
    <t>1 123 391.26</t>
  </si>
  <si>
    <t>1 113 449.73</t>
  </si>
  <si>
    <t>1 103 508.20</t>
  </si>
  <si>
    <t>1 093 566.67</t>
  </si>
  <si>
    <t>1 083 625.14</t>
  </si>
  <si>
    <t>1 073 683.61</t>
  </si>
  <si>
    <t>1 063 742.08</t>
  </si>
  <si>
    <t>1 053 800.55</t>
  </si>
  <si>
    <t>1 043 859.02</t>
  </si>
  <si>
    <t>1 033 917.49</t>
  </si>
  <si>
    <t>1 023 975.96</t>
  </si>
  <si>
    <t>1 014 034.43</t>
  </si>
  <si>
    <t>1 004 092.90</t>
  </si>
  <si>
    <t>994 151.37</t>
  </si>
  <si>
    <t>984 209.84</t>
  </si>
  <si>
    <t>974 268.31</t>
  </si>
  <si>
    <t>964 326.78</t>
  </si>
  <si>
    <t>954 385.25</t>
  </si>
  <si>
    <t>944 443.72</t>
  </si>
  <si>
    <t>934 502.19</t>
  </si>
  <si>
    <t>924 560.66</t>
  </si>
  <si>
    <t>914 619.13</t>
  </si>
  <si>
    <t>904 677.60</t>
  </si>
  <si>
    <t>894 736.07</t>
  </si>
  <si>
    <t>884 794.54</t>
  </si>
  <si>
    <t>874 853.01</t>
  </si>
  <si>
    <t>864 911.48</t>
  </si>
  <si>
    <t>854 969.95</t>
  </si>
  <si>
    <t>845 028.42</t>
  </si>
  <si>
    <t>835 086.89</t>
  </si>
  <si>
    <t>825 145.36</t>
  </si>
  <si>
    <t>815 203.83</t>
  </si>
  <si>
    <t>805 262.30</t>
  </si>
  <si>
    <t>795 320.77</t>
  </si>
  <si>
    <t>785 379.24</t>
  </si>
  <si>
    <t>775 437.71</t>
  </si>
  <si>
    <t>765 496.18</t>
  </si>
  <si>
    <t>755 554.65</t>
  </si>
  <si>
    <t>745 613.12</t>
  </si>
  <si>
    <t>735 671.59</t>
  </si>
  <si>
    <t>725 730.06</t>
  </si>
  <si>
    <t>715 788.53</t>
  </si>
  <si>
    <t>705 847.00</t>
  </si>
  <si>
    <t>695 905.47</t>
  </si>
  <si>
    <t>685 963.94</t>
  </si>
  <si>
    <t>676 022.41</t>
  </si>
  <si>
    <t>666 080.88</t>
  </si>
  <si>
    <t>656 139.35</t>
  </si>
  <si>
    <t>646 197.82</t>
  </si>
  <si>
    <t>636 256.29</t>
  </si>
  <si>
    <t>626 314.76</t>
  </si>
  <si>
    <t>616 373.23</t>
  </si>
  <si>
    <t>606 431.70</t>
  </si>
  <si>
    <t>9 941,53</t>
  </si>
  <si>
    <t>1 187,61</t>
  </si>
  <si>
    <t>11 129,14</t>
  </si>
  <si>
    <t>1 141,20</t>
  </si>
  <si>
    <t>11 082,73</t>
  </si>
  <si>
    <t>1 170,87</t>
  </si>
  <si>
    <t>11 112,40</t>
  </si>
  <si>
    <t>1 162,50</t>
  </si>
  <si>
    <t>11 104,03</t>
  </si>
  <si>
    <t>1 116,90</t>
  </si>
  <si>
    <t>11 058,43</t>
  </si>
  <si>
    <t>1 146,07</t>
  </si>
  <si>
    <t>11 087,60</t>
  </si>
  <si>
    <t>1 101,00</t>
  </si>
  <si>
    <t>11 042,53</t>
  </si>
  <si>
    <t>1 129,33</t>
  </si>
  <si>
    <t>11 070,86</t>
  </si>
  <si>
    <t>11 062,49</t>
  </si>
  <si>
    <t>10 946,45</t>
  </si>
  <si>
    <t>11 046,06</t>
  </si>
  <si>
    <t>11 002,33</t>
  </si>
  <si>
    <t>11 029,32</t>
  </si>
  <si>
    <t>10 986,13</t>
  </si>
  <si>
    <t>11 012,89</t>
  </si>
  <si>
    <t>11 004,52</t>
  </si>
  <si>
    <t>10 962,13</t>
  </si>
  <si>
    <t>10 987,78</t>
  </si>
  <si>
    <t>10 945,93</t>
  </si>
  <si>
    <t>10 971,35</t>
  </si>
  <si>
    <t>10 962,98</t>
  </si>
  <si>
    <t>10 856,57</t>
  </si>
  <si>
    <t>10 946,24</t>
  </si>
  <si>
    <t>10 905,73</t>
  </si>
  <si>
    <t>10 929,81</t>
  </si>
  <si>
    <t>10 889,83</t>
  </si>
  <si>
    <t>10 913,07</t>
  </si>
  <si>
    <t>10 904,70</t>
  </si>
  <si>
    <t>10 865,53</t>
  </si>
  <si>
    <t>10 888,27</t>
  </si>
  <si>
    <t>10 849,63</t>
  </si>
  <si>
    <t>10 871,53</t>
  </si>
  <si>
    <t>10 863,16</t>
  </si>
  <si>
    <t>10 796,16</t>
  </si>
  <si>
    <t>10 846,73</t>
  </si>
  <si>
    <t>10 809,43</t>
  </si>
  <si>
    <t>10 829,99</t>
  </si>
  <si>
    <t>10 793,23</t>
  </si>
  <si>
    <t>10 813,56</t>
  </si>
  <si>
    <t>10 805,19</t>
  </si>
  <si>
    <t>10 769,23</t>
  </si>
  <si>
    <t>10 788,45</t>
  </si>
  <si>
    <t>10 753,03</t>
  </si>
  <si>
    <t>10 772,02</t>
  </si>
  <si>
    <t>10 763,65</t>
  </si>
  <si>
    <t>10 676,53</t>
  </si>
  <si>
    <t>10 746,91</t>
  </si>
  <si>
    <t>10 713,13</t>
  </si>
  <si>
    <t>10 730,48</t>
  </si>
  <si>
    <t>10 696,93</t>
  </si>
  <si>
    <t>10 713,74</t>
  </si>
  <si>
    <t>10 705,37</t>
  </si>
  <si>
    <t>10 672,93</t>
  </si>
  <si>
    <t>10 688,94</t>
  </si>
  <si>
    <t>10 656,73</t>
  </si>
  <si>
    <t>10 672,20</t>
  </si>
  <si>
    <t>10 663,83</t>
  </si>
  <si>
    <t>10 586,65</t>
  </si>
  <si>
    <t>10 647,40</t>
  </si>
  <si>
    <t>10 616,53</t>
  </si>
  <si>
    <t>10 630,66</t>
  </si>
  <si>
    <t>10 600,63</t>
  </si>
  <si>
    <t>10 614,23</t>
  </si>
  <si>
    <t>10 605,86</t>
  </si>
  <si>
    <t>10 576,33</t>
  </si>
  <si>
    <t>10 589,12</t>
  </si>
  <si>
    <t>10 560,43</t>
  </si>
  <si>
    <t>10 572,69</t>
  </si>
  <si>
    <t>10 564,32</t>
  </si>
  <si>
    <t>10 496,49</t>
  </si>
  <si>
    <t>10 547,58</t>
  </si>
  <si>
    <t>10 520,23</t>
  </si>
  <si>
    <t>10 531,15</t>
  </si>
  <si>
    <t>10 504,03</t>
  </si>
  <si>
    <t>10 514,41</t>
  </si>
  <si>
    <t>10 506,35</t>
  </si>
  <si>
    <t>10 480,03</t>
  </si>
  <si>
    <t>10 489,61</t>
  </si>
  <si>
    <t>10 463,83</t>
  </si>
  <si>
    <t>10 472,87</t>
  </si>
  <si>
    <t>10 464,81</t>
  </si>
  <si>
    <t>10 423,22</t>
  </si>
  <si>
    <t>606 431,70</t>
  </si>
  <si>
    <t>606 938,24</t>
  </si>
  <si>
    <t> 1021,45</t>
  </si>
  <si>
    <t>5 aastaks</t>
  </si>
  <si>
    <t>2024</t>
  </si>
  <si>
    <t>2025</t>
  </si>
  <si>
    <t>2026</t>
  </si>
  <si>
    <t>2027</t>
  </si>
  <si>
    <t>2028</t>
  </si>
  <si>
    <t>põhiosa</t>
  </si>
  <si>
    <t>1% intress</t>
  </si>
  <si>
    <t>Laenugraafik</t>
  </si>
  <si>
    <t>935 000,00</t>
  </si>
  <si>
    <t>935,00</t>
  </si>
  <si>
    <t>857 083,33</t>
  </si>
  <si>
    <t>779 166,67</t>
  </si>
  <si>
    <t>701 250,00</t>
  </si>
  <si>
    <t>623 333,33</t>
  </si>
  <si>
    <t>545 416,67</t>
  </si>
  <si>
    <t>467 500,00</t>
  </si>
  <si>
    <t>389 583,33</t>
  </si>
  <si>
    <t>311 666,67</t>
  </si>
  <si>
    <t>233 750,00</t>
  </si>
  <si>
    <t>155 833,33</t>
  </si>
  <si>
    <t>77 916,67</t>
  </si>
  <si>
    <t>8 657,41</t>
  </si>
  <si>
    <t>9 592,41</t>
  </si>
  <si>
    <t>926 342,59</t>
  </si>
  <si>
    <t>9 583,75</t>
  </si>
  <si>
    <t>917 685,19</t>
  </si>
  <si>
    <t>9 575,09</t>
  </si>
  <si>
    <t>909 027,78</t>
  </si>
  <si>
    <t>9 566,44</t>
  </si>
  <si>
    <t>900 370,37</t>
  </si>
  <si>
    <t>9 557,78</t>
  </si>
  <si>
    <t>891 712,96</t>
  </si>
  <si>
    <t>9 549,12</t>
  </si>
  <si>
    <t>883 055,56</t>
  </si>
  <si>
    <t>9 540,46</t>
  </si>
  <si>
    <t>874 398,15</t>
  </si>
  <si>
    <t>9 531,81</t>
  </si>
  <si>
    <t>865 740,74</t>
  </si>
  <si>
    <t>9 523,15</t>
  </si>
  <si>
    <t>9 514,49</t>
  </si>
  <si>
    <t>848 425,93</t>
  </si>
  <si>
    <t>9 505,83</t>
  </si>
  <si>
    <t>839 768,52</t>
  </si>
  <si>
    <t>9 497,18</t>
  </si>
  <si>
    <t>831 111,11</t>
  </si>
  <si>
    <t>9 488,52</t>
  </si>
  <si>
    <t>822 453,70</t>
  </si>
  <si>
    <t>9 479,86</t>
  </si>
  <si>
    <t>813 796,30</t>
  </si>
  <si>
    <t>9 471,20</t>
  </si>
  <si>
    <t>805 138,89</t>
  </si>
  <si>
    <t>9 462,55</t>
  </si>
  <si>
    <t>796 481,48</t>
  </si>
  <si>
    <t>9 453,89</t>
  </si>
  <si>
    <t>787 824,07</t>
  </si>
  <si>
    <t>9 445,23</t>
  </si>
  <si>
    <t>9 436,57</t>
  </si>
  <si>
    <t>770 509,26</t>
  </si>
  <si>
    <t>9 427,92</t>
  </si>
  <si>
    <t>761 851,85</t>
  </si>
  <si>
    <t>9 419,26</t>
  </si>
  <si>
    <t>753 194,44</t>
  </si>
  <si>
    <t>9 410,60</t>
  </si>
  <si>
    <t>744 537,04</t>
  </si>
  <si>
    <t>9 401,94</t>
  </si>
  <si>
    <t>735 879,63</t>
  </si>
  <si>
    <t>9 393,29</t>
  </si>
  <si>
    <t>727 222,22</t>
  </si>
  <si>
    <t>9 384,63</t>
  </si>
  <si>
    <t>718 564,81</t>
  </si>
  <si>
    <t>9 375,97</t>
  </si>
  <si>
    <t>709 907,41</t>
  </si>
  <si>
    <t>9 367,31</t>
  </si>
  <si>
    <t>9 358,66</t>
  </si>
  <si>
    <t>692 592,59</t>
  </si>
  <si>
    <t>9 350,00</t>
  </si>
  <si>
    <t>683 935,19</t>
  </si>
  <si>
    <t>9 341,34</t>
  </si>
  <si>
    <t>675 277,78</t>
  </si>
  <si>
    <t>9 332,69</t>
  </si>
  <si>
    <t>666 620,37</t>
  </si>
  <si>
    <t>9 324,03</t>
  </si>
  <si>
    <t>657 962,96</t>
  </si>
  <si>
    <t>9 315,37</t>
  </si>
  <si>
    <t>649 305,56</t>
  </si>
  <si>
    <t>9 306,71</t>
  </si>
  <si>
    <t>640 648,15</t>
  </si>
  <si>
    <t>9 298,06</t>
  </si>
  <si>
    <t>631 990,74</t>
  </si>
  <si>
    <t>9 289,40</t>
  </si>
  <si>
    <t>9 280,74</t>
  </si>
  <si>
    <t>614 675,93</t>
  </si>
  <si>
    <t>9 272,08</t>
  </si>
  <si>
    <t>606 018,52</t>
  </si>
  <si>
    <t>9 263,43</t>
  </si>
  <si>
    <t>597 361,11</t>
  </si>
  <si>
    <t>9 254,77</t>
  </si>
  <si>
    <t>588 703,70</t>
  </si>
  <si>
    <t>9 246,11</t>
  </si>
  <si>
    <t>580 046,30</t>
  </si>
  <si>
    <t>9 237,45</t>
  </si>
  <si>
    <t>571 388,89</t>
  </si>
  <si>
    <t>9 228,80</t>
  </si>
  <si>
    <t>562 731,48</t>
  </si>
  <si>
    <t>9 220,14</t>
  </si>
  <si>
    <t>554 074,07</t>
  </si>
  <si>
    <t>9 211,48</t>
  </si>
  <si>
    <t>9 202,82</t>
  </si>
  <si>
    <t>536 759,26</t>
  </si>
  <si>
    <t>9 194,17</t>
  </si>
  <si>
    <t>528 101,85</t>
  </si>
  <si>
    <t>9 185,51</t>
  </si>
  <si>
    <t>519 444,44</t>
  </si>
  <si>
    <t>9 176,85</t>
  </si>
  <si>
    <t>510 787,04</t>
  </si>
  <si>
    <t>9 168,19</t>
  </si>
  <si>
    <t>502 129,63</t>
  </si>
  <si>
    <t>9 159,54</t>
  </si>
  <si>
    <t>493 472,22</t>
  </si>
  <si>
    <t>9 150,88</t>
  </si>
  <si>
    <t>484 814,81</t>
  </si>
  <si>
    <t>9 142,22</t>
  </si>
  <si>
    <t>476 157,41</t>
  </si>
  <si>
    <t>9 133,56</t>
  </si>
  <si>
    <t>9 124,91</t>
  </si>
  <si>
    <t>458 842,59</t>
  </si>
  <si>
    <t>9 116,25</t>
  </si>
  <si>
    <t>450 185,19</t>
  </si>
  <si>
    <t>9 107,59</t>
  </si>
  <si>
    <t>441 527,78</t>
  </si>
  <si>
    <t>9 098,94</t>
  </si>
  <si>
    <t>432 870,37</t>
  </si>
  <si>
    <t>9 090,28</t>
  </si>
  <si>
    <t>424 212,96</t>
  </si>
  <si>
    <t>9 081,62</t>
  </si>
  <si>
    <t>415 555,56</t>
  </si>
  <si>
    <t>9 072,96</t>
  </si>
  <si>
    <t>406 898,15</t>
  </si>
  <si>
    <t>9 064,31</t>
  </si>
  <si>
    <t>398 240,74</t>
  </si>
  <si>
    <t>9 055,65</t>
  </si>
  <si>
    <t>9 046,99</t>
  </si>
  <si>
    <t>380 925,93</t>
  </si>
  <si>
    <t>9 038,33</t>
  </si>
  <si>
    <t>372 268,52</t>
  </si>
  <si>
    <t>9 029,68</t>
  </si>
  <si>
    <t>363 611,11</t>
  </si>
  <si>
    <t>9 021,02</t>
  </si>
  <si>
    <t>354 953,70</t>
  </si>
  <si>
    <t>9 012,36</t>
  </si>
  <si>
    <t>346 296,30</t>
  </si>
  <si>
    <t>9 003,70</t>
  </si>
  <si>
    <t>337 638,89</t>
  </si>
  <si>
    <t>8 995,05</t>
  </si>
  <si>
    <t>328 981,48</t>
  </si>
  <si>
    <t>8 986,39</t>
  </si>
  <si>
    <t>320 324,07</t>
  </si>
  <si>
    <t>8 977,73</t>
  </si>
  <si>
    <t>8 969,07</t>
  </si>
  <si>
    <t>303 009,26</t>
  </si>
  <si>
    <t>8 960,42</t>
  </si>
  <si>
    <t>294 351,85</t>
  </si>
  <si>
    <t>8 951,76</t>
  </si>
  <si>
    <t>285 694,44</t>
  </si>
  <si>
    <t>8 943,10</t>
  </si>
  <si>
    <t>277 037,04</t>
  </si>
  <si>
    <t>8 934,44</t>
  </si>
  <si>
    <t>268 379,63</t>
  </si>
  <si>
    <t>8 925,79</t>
  </si>
  <si>
    <t>259 722,22</t>
  </si>
  <si>
    <t>8 917,13</t>
  </si>
  <si>
    <t>251 064,81</t>
  </si>
  <si>
    <t>8 908,47</t>
  </si>
  <si>
    <t>242 407,41</t>
  </si>
  <si>
    <t>8 899,81</t>
  </si>
  <si>
    <t>8 891,16</t>
  </si>
  <si>
    <t>225 092,59</t>
  </si>
  <si>
    <t>8 882,50</t>
  </si>
  <si>
    <t>216 435,19</t>
  </si>
  <si>
    <t>8 873,84</t>
  </si>
  <si>
    <t>207 777,78</t>
  </si>
  <si>
    <t>8 865,19</t>
  </si>
  <si>
    <t>199 120,37</t>
  </si>
  <si>
    <t>8 856,53</t>
  </si>
  <si>
    <t>190 462,96</t>
  </si>
  <si>
    <t>8 847,87</t>
  </si>
  <si>
    <t>181 805,56</t>
  </si>
  <si>
    <t>8 839,21</t>
  </si>
  <si>
    <t>173 148,15</t>
  </si>
  <si>
    <t>8 830,56</t>
  </si>
  <si>
    <t>164 490,74</t>
  </si>
  <si>
    <t>8 821,90</t>
  </si>
  <si>
    <t>8 813,24</t>
  </si>
  <si>
    <t>147 175,93</t>
  </si>
  <si>
    <t>8 804,58</t>
  </si>
  <si>
    <t>138 518,52</t>
  </si>
  <si>
    <t>8 795,93</t>
  </si>
  <si>
    <t>129 861,11</t>
  </si>
  <si>
    <t>8 787,27</t>
  </si>
  <si>
    <t>121 203,70</t>
  </si>
  <si>
    <t>8 778,61</t>
  </si>
  <si>
    <t>112 546,30</t>
  </si>
  <si>
    <t>8 769,95</t>
  </si>
  <si>
    <t>103 888,89</t>
  </si>
  <si>
    <t>8 761,30</t>
  </si>
  <si>
    <t>95 231,48</t>
  </si>
  <si>
    <t>8 752,64</t>
  </si>
  <si>
    <t>86 574,07</t>
  </si>
  <si>
    <t>8 743,98</t>
  </si>
  <si>
    <t>8 735,32</t>
  </si>
  <si>
    <t>69 259,26</t>
  </si>
  <si>
    <t>8 726,67</t>
  </si>
  <si>
    <t>60 601,85</t>
  </si>
  <si>
    <t>8 718,01</t>
  </si>
  <si>
    <t>51 944,44</t>
  </si>
  <si>
    <t>8 709,35</t>
  </si>
  <si>
    <t>43 287,04</t>
  </si>
  <si>
    <t>8 700,69</t>
  </si>
  <si>
    <t>34 629,63</t>
  </si>
  <si>
    <t>8 692,04</t>
  </si>
  <si>
    <t>25 972,22</t>
  </si>
  <si>
    <t>8 683,38</t>
  </si>
  <si>
    <t>17 314,81</t>
  </si>
  <si>
    <t>8 674,72</t>
  </si>
  <si>
    <t>8 666,06</t>
  </si>
  <si>
    <t>Aasta</t>
  </si>
  <si>
    <t xml:space="preserve">Jääk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</si>
</sst>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b/>
      <sz val="11"/>
      <color indexed="8"/>
      <name val="Calibri"/>
      <family val="2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sz val="10"/>
      <name val="Arial"/>
      <family val="1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rgb="FF512B2B"/>
      <name val="Arial"/>
      <family val="2"/>
    </font>
    <font>
      <b/>
      <sz val="11"/>
      <color rgb="FF512B2B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F7FB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EBE7E2"/>
      </top>
      <bottom/>
      <diagonal/>
    </border>
    <border>
      <left/>
      <right/>
      <top style="medium">
        <color rgb="FFEBE7E2"/>
      </top>
      <bottom style="medium">
        <color rgb="FFEBE7E2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 applyProtection="1">
      <alignment wrapText="1"/>
    </xf>
    <xf numFmtId="2" fontId="6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49" fontId="4" fillId="0" borderId="8" xfId="0" applyNumberFormat="1" applyFont="1" applyFill="1" applyBorder="1" applyAlignment="1" applyProtection="1">
      <alignment vertical="top" wrapText="1"/>
    </xf>
    <xf numFmtId="49" fontId="4" fillId="0" borderId="8" xfId="0" applyNumberFormat="1" applyFont="1" applyFill="1" applyBorder="1" applyAlignment="1" applyProtection="1">
      <alignment wrapText="1"/>
    </xf>
    <xf numFmtId="0" fontId="4" fillId="0" borderId="9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wrapText="1"/>
    </xf>
    <xf numFmtId="2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49" fontId="2" fillId="0" borderId="2" xfId="0" applyNumberFormat="1" applyFont="1" applyFill="1" applyBorder="1" applyAlignment="1" applyProtection="1">
      <alignment vertical="top" wrapText="1"/>
    </xf>
    <xf numFmtId="2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2" fontId="8" fillId="2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/>
    <xf numFmtId="2" fontId="6" fillId="2" borderId="9" xfId="0" applyNumberFormat="1" applyFont="1" applyFill="1" applyBorder="1" applyAlignment="1" applyProtection="1">
      <alignment horizontal="center" wrapText="1"/>
    </xf>
    <xf numFmtId="1" fontId="2" fillId="0" borderId="2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8" fillId="0" borderId="2" xfId="0" applyNumberFormat="1" applyFont="1" applyFill="1" applyBorder="1" applyAlignment="1" applyProtection="1"/>
    <xf numFmtId="164" fontId="2" fillId="0" borderId="0" xfId="5" applyNumberFormat="1" applyFont="1" applyFill="1" applyBorder="1" applyAlignment="1" applyProtection="1"/>
    <xf numFmtId="3" fontId="2" fillId="0" borderId="2" xfId="0" applyNumberFormat="1" applyFont="1" applyFill="1" applyBorder="1" applyAlignment="1" applyProtection="1"/>
    <xf numFmtId="2" fontId="2" fillId="0" borderId="1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2" fontId="2" fillId="0" borderId="1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2" fontId="2" fillId="0" borderId="16" xfId="0" applyNumberFormat="1" applyFont="1" applyFill="1" applyBorder="1" applyAlignment="1" applyProtection="1"/>
    <xf numFmtId="0" fontId="11" fillId="0" borderId="15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wrapText="1"/>
    </xf>
    <xf numFmtId="1" fontId="2" fillId="0" borderId="2" xfId="0" quotePrefix="1" applyNumberFormat="1" applyFont="1" applyFill="1" applyBorder="1" applyAlignment="1" applyProtection="1">
      <alignment wrapText="1"/>
    </xf>
    <xf numFmtId="1" fontId="2" fillId="0" borderId="2" xfId="0" applyNumberFormat="1" applyFont="1" applyFill="1" applyBorder="1" applyAlignment="1" applyProtection="1">
      <alignment vertical="top" wrapText="1"/>
    </xf>
    <xf numFmtId="9" fontId="2" fillId="0" borderId="0" xfId="5" applyFont="1" applyFill="1" applyBorder="1" applyAlignment="1" applyProtection="1"/>
    <xf numFmtId="17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" fontId="2" fillId="0" borderId="1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1" fontId="2" fillId="3" borderId="2" xfId="0" applyNumberFormat="1" applyFont="1" applyFill="1" applyBorder="1" applyAlignment="1" applyProtection="1"/>
    <xf numFmtId="0" fontId="2" fillId="3" borderId="2" xfId="0" applyNumberFormat="1" applyFont="1" applyFill="1" applyBorder="1" applyAlignment="1" applyProtection="1"/>
    <xf numFmtId="1" fontId="2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2" fontId="2" fillId="4" borderId="2" xfId="0" applyNumberFormat="1" applyFont="1" applyFill="1" applyBorder="1" applyAlignment="1" applyProtection="1"/>
    <xf numFmtId="1" fontId="2" fillId="4" borderId="2" xfId="0" applyNumberFormat="1" applyFont="1" applyFill="1" applyBorder="1" applyAlignment="1" applyProtection="1"/>
    <xf numFmtId="0" fontId="2" fillId="4" borderId="2" xfId="0" applyNumberFormat="1" applyFont="1" applyFill="1" applyBorder="1" applyAlignment="1" applyProtection="1"/>
    <xf numFmtId="1" fontId="8" fillId="4" borderId="2" xfId="0" applyNumberFormat="1" applyFont="1" applyFill="1" applyBorder="1" applyAlignment="1" applyProtection="1"/>
    <xf numFmtId="2" fontId="2" fillId="0" borderId="1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4" borderId="10" xfId="0" applyNumberFormat="1" applyFont="1" applyFill="1" applyBorder="1" applyAlignment="1" applyProtection="1"/>
    <xf numFmtId="2" fontId="2" fillId="4" borderId="10" xfId="0" applyNumberFormat="1" applyFont="1" applyFill="1" applyBorder="1" applyAlignment="1" applyProtection="1"/>
    <xf numFmtId="0" fontId="13" fillId="4" borderId="0" xfId="0" applyFont="1" applyFill="1"/>
    <xf numFmtId="2" fontId="2" fillId="0" borderId="2" xfId="0" applyNumberFormat="1" applyFont="1" applyFill="1" applyBorder="1" applyAlignment="1" applyProtection="1">
      <alignment vertical="top" wrapText="1"/>
    </xf>
    <xf numFmtId="2" fontId="2" fillId="4" borderId="0" xfId="0" applyNumberFormat="1" applyFont="1" applyFill="1" applyBorder="1" applyAlignment="1" applyProtection="1"/>
    <xf numFmtId="2" fontId="2" fillId="4" borderId="11" xfId="0" applyNumberFormat="1" applyFont="1" applyFill="1" applyBorder="1" applyAlignment="1" applyProtection="1"/>
    <xf numFmtId="0" fontId="4" fillId="2" borderId="3" xfId="0" applyNumberFormat="1" applyFont="1" applyFill="1" applyBorder="1" applyAlignment="1" applyProtection="1"/>
    <xf numFmtId="1" fontId="2" fillId="0" borderId="11" xfId="0" applyNumberFormat="1" applyFont="1" applyFill="1" applyBorder="1" applyAlignment="1" applyProtection="1"/>
    <xf numFmtId="1" fontId="2" fillId="0" borderId="12" xfId="0" applyNumberFormat="1" applyFont="1" applyFill="1" applyBorder="1" applyAlignment="1" applyProtection="1"/>
    <xf numFmtId="1" fontId="2" fillId="2" borderId="2" xfId="0" applyNumberFormat="1" applyFont="1" applyFill="1" applyBorder="1" applyAlignment="1" applyProtection="1"/>
    <xf numFmtId="1" fontId="2" fillId="2" borderId="1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/>
    <xf numFmtId="1" fontId="11" fillId="2" borderId="0" xfId="0" applyNumberFormat="1" applyFont="1" applyFill="1" applyBorder="1" applyAlignment="1" applyProtection="1"/>
    <xf numFmtId="2" fontId="2" fillId="3" borderId="0" xfId="0" applyNumberFormat="1" applyFont="1" applyFill="1" applyBorder="1" applyAlignment="1" applyProtection="1"/>
    <xf numFmtId="1" fontId="8" fillId="0" borderId="0" xfId="0" applyNumberFormat="1" applyFont="1" applyFill="1" applyBorder="1" applyAlignment="1" applyProtection="1"/>
    <xf numFmtId="0" fontId="0" fillId="0" borderId="0" xfId="0" applyFill="1" applyBorder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165" fontId="2" fillId="0" borderId="0" xfId="5" applyNumberFormat="1" applyFont="1" applyFill="1" applyBorder="1" applyAlignment="1" applyProtection="1"/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/>
    <xf numFmtId="0" fontId="0" fillId="0" borderId="0" xfId="0" applyFill="1" applyBorder="1"/>
    <xf numFmtId="1" fontId="2" fillId="0" borderId="0" xfId="5" applyNumberFormat="1" applyFont="1" applyFill="1" applyBorder="1" applyAlignment="1" applyProtection="1"/>
    <xf numFmtId="0" fontId="0" fillId="0" borderId="2" xfId="0" applyFont="1" applyBorder="1" applyAlignment="1">
      <alignment vertical="center" wrapText="1"/>
    </xf>
    <xf numFmtId="4" fontId="16" fillId="0" borderId="0" xfId="0" applyNumberFormat="1" applyFont="1"/>
    <xf numFmtId="0" fontId="16" fillId="0" borderId="0" xfId="0" applyFont="1"/>
    <xf numFmtId="1" fontId="0" fillId="0" borderId="0" xfId="0" applyNumberFormat="1"/>
    <xf numFmtId="14" fontId="0" fillId="0" borderId="0" xfId="0" applyNumberFormat="1" applyAlignment="1">
      <alignment vertical="center" wrapText="1"/>
    </xf>
    <xf numFmtId="3" fontId="2" fillId="2" borderId="2" xfId="0" applyNumberFormat="1" applyFont="1" applyFill="1" applyBorder="1" applyAlignment="1" applyProtection="1"/>
    <xf numFmtId="0" fontId="18" fillId="6" borderId="0" xfId="0" applyFont="1" applyFill="1" applyAlignment="1">
      <alignment horizontal="left" wrapText="1" indent="1"/>
    </xf>
    <xf numFmtId="0" fontId="18" fillId="6" borderId="0" xfId="0" applyFont="1" applyFill="1" applyAlignment="1">
      <alignment horizontal="right" wrapText="1" indent="1"/>
    </xf>
    <xf numFmtId="17" fontId="18" fillId="5" borderId="0" xfId="0" applyNumberFormat="1" applyFont="1" applyFill="1" applyAlignment="1">
      <alignment horizontal="left" vertical="top" wrapText="1" indent="1"/>
    </xf>
    <xf numFmtId="17" fontId="18" fillId="5" borderId="17" xfId="0" applyNumberFormat="1" applyFont="1" applyFill="1" applyBorder="1" applyAlignment="1">
      <alignment horizontal="left" vertical="top" wrapText="1" indent="1"/>
    </xf>
    <xf numFmtId="0" fontId="18" fillId="5" borderId="17" xfId="0" applyFont="1" applyFill="1" applyBorder="1" applyAlignment="1">
      <alignment horizontal="right" vertical="top" wrapText="1" indent="1"/>
    </xf>
    <xf numFmtId="17" fontId="18" fillId="5" borderId="18" xfId="0" applyNumberFormat="1" applyFont="1" applyFill="1" applyBorder="1" applyAlignment="1">
      <alignment horizontal="left" vertical="top" wrapText="1" indent="1"/>
    </xf>
    <xf numFmtId="0" fontId="18" fillId="5" borderId="18" xfId="0" applyFont="1" applyFill="1" applyBorder="1" applyAlignment="1">
      <alignment horizontal="right" vertical="top" wrapText="1" indent="1"/>
    </xf>
    <xf numFmtId="0" fontId="19" fillId="5" borderId="17" xfId="0" applyFont="1" applyFill="1" applyBorder="1" applyAlignment="1">
      <alignment horizontal="left" vertical="center" indent="1"/>
    </xf>
    <xf numFmtId="4" fontId="18" fillId="5" borderId="0" xfId="0" applyNumberFormat="1" applyFont="1" applyFill="1" applyAlignment="1">
      <alignment horizontal="right" vertical="top" wrapText="1" indent="1"/>
    </xf>
    <xf numFmtId="4" fontId="18" fillId="5" borderId="17" xfId="0" applyNumberFormat="1" applyFont="1" applyFill="1" applyBorder="1" applyAlignment="1">
      <alignment horizontal="right" vertical="top" wrapText="1" indent="1"/>
    </xf>
    <xf numFmtId="4" fontId="18" fillId="5" borderId="18" xfId="0" applyNumberFormat="1" applyFont="1" applyFill="1" applyBorder="1" applyAlignment="1">
      <alignment horizontal="right" vertical="top" wrapText="1" indent="1"/>
    </xf>
    <xf numFmtId="4" fontId="19" fillId="5" borderId="17" xfId="0" applyNumberFormat="1" applyFont="1" applyFill="1" applyBorder="1" applyAlignment="1">
      <alignment horizontal="left" vertical="center" indent="1"/>
    </xf>
    <xf numFmtId="4" fontId="19" fillId="5" borderId="17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vertical="center" wrapText="1"/>
    </xf>
    <xf numFmtId="2" fontId="16" fillId="0" borderId="0" xfId="0" applyNumberFormat="1" applyFont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0" fontId="2" fillId="0" borderId="19" xfId="0" applyNumberFormat="1" applyFont="1" applyFill="1" applyBorder="1" applyAlignment="1" applyProtection="1"/>
    <xf numFmtId="0" fontId="18" fillId="5" borderId="2" xfId="0" applyFont="1" applyFill="1" applyBorder="1" applyAlignment="1">
      <alignment horizontal="right" vertical="top" wrapText="1" indent="1"/>
    </xf>
    <xf numFmtId="4" fontId="16" fillId="0" borderId="2" xfId="0" applyNumberFormat="1" applyFont="1" applyBorder="1" applyAlignment="1">
      <alignment vertical="center" wrapText="1"/>
    </xf>
    <xf numFmtId="2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right"/>
    </xf>
    <xf numFmtId="17" fontId="0" fillId="0" borderId="0" xfId="0" quotePrefix="1" applyNumberFormat="1" applyAlignment="1">
      <alignment vertical="center" wrapText="1"/>
    </xf>
    <xf numFmtId="0" fontId="20" fillId="0" borderId="0" xfId="0" applyFont="1" applyAlignment="1">
      <alignment vertical="center"/>
    </xf>
    <xf numFmtId="0" fontId="6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/>
    </xf>
  </cellXfs>
  <cellStyles count="6">
    <cellStyle name="Normaallaad" xfId="0" builtinId="0"/>
    <cellStyle name="Normaallaad 2" xfId="4" xr:uid="{00000000-0005-0000-0000-000030000000}"/>
    <cellStyle name="Normaallaad 3" xfId="1" xr:uid="{00000000-0005-0000-0000-00002F000000}"/>
    <cellStyle name="Normal" xfId="2" xr:uid="{00000000-0005-0000-0000-000000000000}"/>
    <cellStyle name="Protsent" xfId="5" builtinId="5"/>
    <cellStyle name="Protsent 2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E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E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E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E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E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E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E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E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E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E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E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E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https://www.swedbank.ee/business?language=ES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https://www.swedbank.ee/business?language=EST" TargetMode="External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114300</xdr:rowOff>
    </xdr:to>
    <xdr:pic>
      <xdr:nvPicPr>
        <xdr:cNvPr id="2" name="Pilt 1" descr="Swedbank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219075</xdr:colOff>
          <xdr:row>1</xdr:row>
          <xdr:rowOff>38100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219075</xdr:colOff>
          <xdr:row>1</xdr:row>
          <xdr:rowOff>38100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219075</xdr:colOff>
          <xdr:row>1</xdr:row>
          <xdr:rowOff>38100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219075</xdr:colOff>
          <xdr:row>1</xdr:row>
          <xdr:rowOff>38100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219075</xdr:colOff>
          <xdr:row>1</xdr:row>
          <xdr:rowOff>38100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1</xdr:row>
          <xdr:rowOff>38100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219075</xdr:colOff>
          <xdr:row>1</xdr:row>
          <xdr:rowOff>38100</xdr:rowOff>
        </xdr:to>
        <xdr:sp macro="" textlink="">
          <xdr:nvSpPr>
            <xdr:cNvPr id="4104" name="Control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1</xdr:row>
          <xdr:rowOff>38100</xdr:rowOff>
        </xdr:to>
        <xdr:sp macro="" textlink="">
          <xdr:nvSpPr>
            <xdr:cNvPr id="4105" name="Control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66675</xdr:colOff>
          <xdr:row>1</xdr:row>
          <xdr:rowOff>38100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66675</xdr:colOff>
          <xdr:row>1</xdr:row>
          <xdr:rowOff>38100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66675</xdr:colOff>
          <xdr:row>1</xdr:row>
          <xdr:rowOff>38100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66675</xdr:colOff>
          <xdr:row>1</xdr:row>
          <xdr:rowOff>38100</xdr:rowOff>
        </xdr:to>
        <xdr:sp macro="" textlink="">
          <xdr:nvSpPr>
            <xdr:cNvPr id="4109" name="Control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1</xdr:row>
          <xdr:rowOff>76200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1</xdr:row>
          <xdr:rowOff>76200</xdr:rowOff>
        </xdr:to>
        <xdr:sp macro="" textlink="">
          <xdr:nvSpPr>
            <xdr:cNvPr id="4111" name="Control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1</xdr:row>
          <xdr:rowOff>76200</xdr:rowOff>
        </xdr:to>
        <xdr:sp macro="" textlink="">
          <xdr:nvSpPr>
            <xdr:cNvPr id="4112" name="Control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1</xdr:row>
          <xdr:rowOff>76200</xdr:rowOff>
        </xdr:to>
        <xdr:sp macro="" textlink="">
          <xdr:nvSpPr>
            <xdr:cNvPr id="4113" name="Control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1</xdr:row>
      <xdr:rowOff>114300</xdr:rowOff>
    </xdr:to>
    <xdr:pic>
      <xdr:nvPicPr>
        <xdr:cNvPr id="6" name="Pilt 5" descr="Swedbank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304800</xdr:colOff>
          <xdr:row>1</xdr:row>
          <xdr:rowOff>38100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8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304800</xdr:colOff>
          <xdr:row>1</xdr:row>
          <xdr:rowOff>38100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8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304800</xdr:colOff>
          <xdr:row>1</xdr:row>
          <xdr:rowOff>38100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8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304800</xdr:colOff>
          <xdr:row>1</xdr:row>
          <xdr:rowOff>38100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8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304800</xdr:colOff>
          <xdr:row>1</xdr:row>
          <xdr:rowOff>38100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8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1</xdr:row>
          <xdr:rowOff>38100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8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304800</xdr:colOff>
          <xdr:row>1</xdr:row>
          <xdr:rowOff>38100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8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1</xdr:row>
          <xdr:rowOff>38100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8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152400</xdr:colOff>
          <xdr:row>1</xdr:row>
          <xdr:rowOff>38100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8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152400</xdr:colOff>
          <xdr:row>1</xdr:row>
          <xdr:rowOff>38100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8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152400</xdr:colOff>
          <xdr:row>1</xdr:row>
          <xdr:rowOff>38100</xdr:rowOff>
        </xdr:to>
        <xdr:sp macro="" textlink="">
          <xdr:nvSpPr>
            <xdr:cNvPr id="3088" name="Control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8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152400</xdr:colOff>
          <xdr:row>1</xdr:row>
          <xdr:rowOff>38100</xdr:rowOff>
        </xdr:to>
        <xdr:sp macro="" textlink="">
          <xdr:nvSpPr>
            <xdr:cNvPr id="3089" name="Control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8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1</xdr:row>
          <xdr:rowOff>76200</xdr:rowOff>
        </xdr:to>
        <xdr:sp macro="" textlink="">
          <xdr:nvSpPr>
            <xdr:cNvPr id="3090" name="Control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8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1</xdr:row>
          <xdr:rowOff>76200</xdr:rowOff>
        </xdr:to>
        <xdr:sp macro="" textlink="">
          <xdr:nvSpPr>
            <xdr:cNvPr id="3091" name="Control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8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1</xdr:row>
          <xdr:rowOff>76200</xdr:rowOff>
        </xdr:to>
        <xdr:sp macro="" textlink="">
          <xdr:nvSpPr>
            <xdr:cNvPr id="3092" name="Control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8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1</xdr:row>
          <xdr:rowOff>76200</xdr:rowOff>
        </xdr:to>
        <xdr:sp macro="" textlink="">
          <xdr:nvSpPr>
            <xdr:cNvPr id="3093" name="Control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8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130</xdr:row>
      <xdr:rowOff>0</xdr:rowOff>
    </xdr:from>
    <xdr:to>
      <xdr:col>1</xdr:col>
      <xdr:colOff>819150</xdr:colOff>
      <xdr:row>131</xdr:row>
      <xdr:rowOff>114300</xdr:rowOff>
    </xdr:to>
    <xdr:pic>
      <xdr:nvPicPr>
        <xdr:cNvPr id="23" name="swed-calc-logo" descr="Swedbank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50450"/>
          <a:ext cx="14287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3.xml"/><Relationship Id="rId3" Type="http://schemas.openxmlformats.org/officeDocument/2006/relationships/vmlDrawing" Target="../drawings/vmlDrawing3.vml"/><Relationship Id="rId21" Type="http://schemas.openxmlformats.org/officeDocument/2006/relationships/image" Target="../media/image4.emf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image" Target="../media/image5.emf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6.xml"/><Relationship Id="rId10" Type="http://schemas.openxmlformats.org/officeDocument/2006/relationships/control" Target="../activeX/activeX6.xml"/><Relationship Id="rId19" Type="http://schemas.openxmlformats.org/officeDocument/2006/relationships/image" Target="../media/image3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image" Target="../media/image2.emf"/><Relationship Id="rId22" Type="http://schemas.openxmlformats.org/officeDocument/2006/relationships/control" Target="../activeX/activeX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13" Type="http://schemas.openxmlformats.org/officeDocument/2006/relationships/control" Target="../activeX/activeX25.xml"/><Relationship Id="rId18" Type="http://schemas.openxmlformats.org/officeDocument/2006/relationships/control" Target="../activeX/activeX29.xml"/><Relationship Id="rId3" Type="http://schemas.openxmlformats.org/officeDocument/2006/relationships/vmlDrawing" Target="../drawings/vmlDrawing4.vml"/><Relationship Id="rId21" Type="http://schemas.openxmlformats.org/officeDocument/2006/relationships/image" Target="../media/image4.emf"/><Relationship Id="rId7" Type="http://schemas.openxmlformats.org/officeDocument/2006/relationships/control" Target="../activeX/activeX19.xml"/><Relationship Id="rId12" Type="http://schemas.openxmlformats.org/officeDocument/2006/relationships/control" Target="../activeX/activeX24.xml"/><Relationship Id="rId17" Type="http://schemas.openxmlformats.org/officeDocument/2006/relationships/control" Target="../activeX/activeX28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7.xml"/><Relationship Id="rId20" Type="http://schemas.openxmlformats.org/officeDocument/2006/relationships/control" Target="../activeX/activeX30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8.xml"/><Relationship Id="rId11" Type="http://schemas.openxmlformats.org/officeDocument/2006/relationships/control" Target="../activeX/activeX23.xml"/><Relationship Id="rId24" Type="http://schemas.openxmlformats.org/officeDocument/2006/relationships/image" Target="../media/image5.emf"/><Relationship Id="rId5" Type="http://schemas.openxmlformats.org/officeDocument/2006/relationships/image" Target="../media/image1.emf"/><Relationship Id="rId15" Type="http://schemas.openxmlformats.org/officeDocument/2006/relationships/control" Target="../activeX/activeX26.xml"/><Relationship Id="rId23" Type="http://schemas.openxmlformats.org/officeDocument/2006/relationships/control" Target="../activeX/activeX32.xml"/><Relationship Id="rId10" Type="http://schemas.openxmlformats.org/officeDocument/2006/relationships/control" Target="../activeX/activeX22.xml"/><Relationship Id="rId19" Type="http://schemas.openxmlformats.org/officeDocument/2006/relationships/image" Target="../media/image3.emf"/><Relationship Id="rId4" Type="http://schemas.openxmlformats.org/officeDocument/2006/relationships/control" Target="../activeX/activeX17.xml"/><Relationship Id="rId9" Type="http://schemas.openxmlformats.org/officeDocument/2006/relationships/control" Target="../activeX/activeX21.xml"/><Relationship Id="rId14" Type="http://schemas.openxmlformats.org/officeDocument/2006/relationships/image" Target="../media/image2.emf"/><Relationship Id="rId22" Type="http://schemas.openxmlformats.org/officeDocument/2006/relationships/control" Target="../activeX/activeX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B4A7-3AB7-4378-A913-17FEC89A9566}">
  <sheetPr>
    <pageSetUpPr fitToPage="1"/>
  </sheetPr>
  <dimension ref="A1:AI48"/>
  <sheetViews>
    <sheetView topLeftCell="A16" workbookViewId="0">
      <selection activeCell="A36" sqref="A36:XFD36"/>
    </sheetView>
  </sheetViews>
  <sheetFormatPr defaultColWidth="11" defaultRowHeight="14.25" x14ac:dyDescent="0.2"/>
  <cols>
    <col min="1" max="1" width="13.28515625" style="1" customWidth="1"/>
    <col min="2" max="2" width="11" style="1"/>
    <col min="3" max="3" width="14.28515625" style="2" customWidth="1"/>
    <col min="4" max="4" width="0.140625" style="1" customWidth="1"/>
    <col min="5" max="5" width="8.140625" style="1" hidden="1" customWidth="1"/>
    <col min="6" max="6" width="11.85546875" style="1" customWidth="1"/>
    <col min="7" max="7" width="11" style="1"/>
    <col min="8" max="8" width="11.5703125" style="1" bestFit="1" customWidth="1"/>
    <col min="9" max="9" width="11" style="1"/>
    <col min="10" max="10" width="11.85546875" style="1" bestFit="1" customWidth="1"/>
    <col min="11" max="11" width="10.140625" style="1" customWidth="1"/>
    <col min="12" max="16384" width="11" style="1"/>
  </cols>
  <sheetData>
    <row r="1" spans="1:34" x14ac:dyDescent="0.2">
      <c r="A1" s="3"/>
      <c r="B1" s="4"/>
    </row>
    <row r="2" spans="1:34" ht="26.25" x14ac:dyDescent="0.25">
      <c r="A2" s="5" t="s">
        <v>0</v>
      </c>
      <c r="B2" s="6" t="s">
        <v>23</v>
      </c>
      <c r="C2" s="7" t="s">
        <v>1</v>
      </c>
      <c r="D2" s="127">
        <v>2018</v>
      </c>
      <c r="E2" s="128"/>
      <c r="F2" s="8">
        <v>2019</v>
      </c>
      <c r="G2" s="9"/>
      <c r="H2" s="8">
        <v>2020</v>
      </c>
      <c r="I2" s="9"/>
      <c r="J2" s="8">
        <v>2021</v>
      </c>
      <c r="K2" s="9"/>
      <c r="L2" s="8">
        <v>2022</v>
      </c>
      <c r="M2" s="9"/>
      <c r="N2" s="8">
        <v>2023</v>
      </c>
      <c r="O2" s="10"/>
      <c r="P2" s="8">
        <v>2024</v>
      </c>
      <c r="Q2" s="9"/>
      <c r="R2" s="11">
        <v>2025</v>
      </c>
      <c r="S2" s="12"/>
      <c r="T2" s="13">
        <v>2026</v>
      </c>
      <c r="U2" s="12"/>
      <c r="V2" s="14">
        <v>2027</v>
      </c>
      <c r="W2" s="15"/>
      <c r="X2" s="14">
        <v>2028</v>
      </c>
      <c r="Y2" s="15"/>
      <c r="Z2" s="14">
        <v>2029</v>
      </c>
      <c r="AA2" s="15"/>
      <c r="AB2" s="14">
        <v>2030</v>
      </c>
      <c r="AC2" s="15"/>
      <c r="AD2" s="14">
        <v>2031</v>
      </c>
      <c r="AE2" s="15"/>
      <c r="AF2" s="1">
        <v>2032</v>
      </c>
      <c r="AH2" s="1">
        <v>2033</v>
      </c>
    </row>
    <row r="3" spans="1:34" ht="15.75" thickBot="1" x14ac:dyDescent="0.3">
      <c r="A3" s="16"/>
      <c r="B3" s="17"/>
      <c r="C3" s="34" t="s">
        <v>28</v>
      </c>
      <c r="D3" s="18" t="s">
        <v>2</v>
      </c>
      <c r="E3" s="18" t="s">
        <v>3</v>
      </c>
      <c r="F3" s="18" t="s">
        <v>2</v>
      </c>
      <c r="G3" s="18" t="s">
        <v>3</v>
      </c>
      <c r="H3" s="18" t="s">
        <v>2</v>
      </c>
      <c r="I3" s="18" t="s">
        <v>3</v>
      </c>
      <c r="J3" s="18" t="s">
        <v>2</v>
      </c>
      <c r="K3" s="18" t="s">
        <v>3</v>
      </c>
      <c r="L3" s="18" t="s">
        <v>2</v>
      </c>
      <c r="M3" s="18" t="s">
        <v>3</v>
      </c>
      <c r="N3" s="18" t="s">
        <v>2</v>
      </c>
      <c r="O3" s="18" t="s">
        <v>3</v>
      </c>
      <c r="P3" s="19" t="s">
        <v>2</v>
      </c>
      <c r="Q3" s="19" t="s">
        <v>3</v>
      </c>
      <c r="R3" s="20" t="s">
        <v>2</v>
      </c>
      <c r="S3" s="20" t="s">
        <v>3</v>
      </c>
      <c r="T3" s="20" t="s">
        <v>2</v>
      </c>
      <c r="U3" s="20" t="s">
        <v>3</v>
      </c>
      <c r="V3" s="13" t="s">
        <v>2</v>
      </c>
      <c r="W3" s="12" t="s">
        <v>3</v>
      </c>
      <c r="X3" s="13" t="s">
        <v>2</v>
      </c>
      <c r="Y3" s="12" t="s">
        <v>3</v>
      </c>
      <c r="Z3" s="13" t="s">
        <v>2</v>
      </c>
      <c r="AA3" s="12" t="s">
        <v>3</v>
      </c>
      <c r="AB3" s="13" t="s">
        <v>2</v>
      </c>
      <c r="AC3" s="12" t="s">
        <v>3</v>
      </c>
      <c r="AD3" s="13" t="s">
        <v>2</v>
      </c>
      <c r="AE3" s="12" t="s">
        <v>3</v>
      </c>
    </row>
    <row r="4" spans="1:34" ht="15" x14ac:dyDescent="0.2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34" x14ac:dyDescent="0.2">
      <c r="A5" s="25" t="s">
        <v>5</v>
      </c>
      <c r="B5" s="53">
        <f>966807.76-D5</f>
        <v>885105.64</v>
      </c>
      <c r="C5" s="35">
        <f>F5+H5+J5+L5+N5+P5+R5+T5+V5+X5+Z5</f>
        <v>885105.67999999993</v>
      </c>
      <c r="D5" s="27">
        <v>81702.12</v>
      </c>
      <c r="E5" s="27">
        <v>10594.72</v>
      </c>
      <c r="F5" s="61">
        <v>81702.12</v>
      </c>
      <c r="G5" s="27">
        <v>9697</v>
      </c>
      <c r="H5" s="27">
        <v>81702.12</v>
      </c>
      <c r="I5" s="27">
        <v>8797</v>
      </c>
      <c r="J5" s="27">
        <v>81702.12</v>
      </c>
      <c r="K5" s="27">
        <v>7847</v>
      </c>
      <c r="L5" s="27">
        <v>81702.12</v>
      </c>
      <c r="M5" s="27">
        <v>6947</v>
      </c>
      <c r="N5" s="27">
        <v>81702.12</v>
      </c>
      <c r="O5" s="27">
        <v>6017</v>
      </c>
      <c r="P5" s="27">
        <v>81702.12</v>
      </c>
      <c r="Q5" s="27"/>
      <c r="R5" s="27">
        <v>81702.12</v>
      </c>
      <c r="S5" s="27"/>
      <c r="T5" s="27">
        <v>81702.12</v>
      </c>
      <c r="U5" s="27"/>
      <c r="V5" s="27">
        <v>81702.12</v>
      </c>
      <c r="W5" s="27"/>
      <c r="X5" s="27">
        <v>81702.12</v>
      </c>
      <c r="Y5" s="27"/>
      <c r="Z5" s="27">
        <v>68084.479999999996</v>
      </c>
      <c r="AA5" s="27"/>
      <c r="AB5" s="27"/>
      <c r="AC5" s="27"/>
      <c r="AD5" s="27"/>
      <c r="AE5" s="27"/>
    </row>
    <row r="6" spans="1:34" x14ac:dyDescent="0.2">
      <c r="A6" s="28" t="s">
        <v>6</v>
      </c>
      <c r="B6" s="54">
        <f>167580-D6</f>
        <v>147060</v>
      </c>
      <c r="C6" s="67">
        <f>F6+H6+J6+L6+N6+P6+R6+T6</f>
        <v>147060</v>
      </c>
      <c r="D6" s="27">
        <v>20520</v>
      </c>
      <c r="E6" s="27">
        <v>2886.62</v>
      </c>
      <c r="F6" s="66">
        <v>20520</v>
      </c>
      <c r="G6" s="27">
        <v>2511.91</v>
      </c>
      <c r="H6" s="27">
        <v>20520</v>
      </c>
      <c r="I6" s="27">
        <v>2143.92</v>
      </c>
      <c r="J6" s="27">
        <v>20520</v>
      </c>
      <c r="K6" s="27">
        <v>1763.04</v>
      </c>
      <c r="L6" s="27">
        <v>20520</v>
      </c>
      <c r="M6" s="27">
        <v>1388.63</v>
      </c>
      <c r="N6" s="27">
        <v>20520</v>
      </c>
      <c r="O6" s="27">
        <v>1014.17</v>
      </c>
      <c r="P6" s="27">
        <v>20520</v>
      </c>
      <c r="Q6" s="27">
        <v>641.51</v>
      </c>
      <c r="R6" s="27">
        <v>20520</v>
      </c>
      <c r="S6" s="27">
        <v>265.31</v>
      </c>
      <c r="T6" s="27">
        <v>3420</v>
      </c>
      <c r="U6" s="27">
        <v>8.06</v>
      </c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4" x14ac:dyDescent="0.2">
      <c r="A7" s="25" t="s">
        <v>6</v>
      </c>
      <c r="B7" s="75">
        <f>443200-D7</f>
        <v>403804.36</v>
      </c>
      <c r="C7" s="66">
        <f>F7+H7+J7+L7+N7+P7+R7+T7+V7+X7+Z7</f>
        <v>403804.3600000001</v>
      </c>
      <c r="D7" s="68">
        <v>39395.64</v>
      </c>
      <c r="E7" s="68">
        <v>7600.54</v>
      </c>
      <c r="F7" s="68">
        <v>39395.64</v>
      </c>
      <c r="G7" s="27">
        <v>7000.6</v>
      </c>
      <c r="H7" s="27">
        <v>39395.64</v>
      </c>
      <c r="I7" s="27">
        <v>6303.3</v>
      </c>
      <c r="J7" s="27">
        <v>39395.64</v>
      </c>
      <c r="K7" s="27">
        <v>5570.11</v>
      </c>
      <c r="L7" s="27">
        <v>39395.64</v>
      </c>
      <c r="M7" s="27">
        <v>4855.91</v>
      </c>
      <c r="N7" s="27">
        <v>39395.64</v>
      </c>
      <c r="O7" s="27">
        <v>4140.51</v>
      </c>
      <c r="P7" s="27">
        <v>39395.64</v>
      </c>
      <c r="Q7" s="27">
        <v>3435.07</v>
      </c>
      <c r="R7" s="27">
        <v>39395.64</v>
      </c>
      <c r="S7" s="27">
        <v>2710.93</v>
      </c>
      <c r="T7" s="27">
        <v>39395.64</v>
      </c>
      <c r="U7" s="27">
        <v>1995.53</v>
      </c>
      <c r="V7" s="27">
        <v>39395.64</v>
      </c>
      <c r="W7" s="27">
        <v>1280.1300000000001</v>
      </c>
      <c r="X7" s="27">
        <v>39395.64</v>
      </c>
      <c r="Y7" s="27">
        <v>568.08000000000004</v>
      </c>
      <c r="Z7" s="27">
        <v>9847.9599999999991</v>
      </c>
      <c r="AA7" s="27">
        <v>29.69</v>
      </c>
      <c r="AB7" s="27"/>
      <c r="AC7" s="27"/>
      <c r="AD7" s="27"/>
      <c r="AE7" s="27"/>
    </row>
    <row r="8" spans="1:34" x14ac:dyDescent="0.2">
      <c r="B8" s="36"/>
      <c r="C8" s="36"/>
    </row>
    <row r="9" spans="1:34" ht="15" x14ac:dyDescent="0.25">
      <c r="A9" s="29" t="s">
        <v>7</v>
      </c>
      <c r="B9" s="36"/>
      <c r="C9" s="36"/>
    </row>
    <row r="10" spans="1:34" x14ac:dyDescent="0.2">
      <c r="A10" s="27" t="s">
        <v>8</v>
      </c>
      <c r="B10" s="35">
        <f>31428.28-D10</f>
        <v>23571.040000000001</v>
      </c>
      <c r="C10" s="62">
        <f>F10+H10+J10</f>
        <v>23571.040000000001</v>
      </c>
      <c r="D10" s="27">
        <v>7857.24</v>
      </c>
      <c r="E10" s="27">
        <v>504.87</v>
      </c>
      <c r="F10" s="63">
        <v>7857.24</v>
      </c>
      <c r="G10" s="27">
        <v>362.38</v>
      </c>
      <c r="H10" s="27">
        <v>7857.24</v>
      </c>
      <c r="I10" s="27">
        <v>220.46</v>
      </c>
      <c r="J10" s="27">
        <v>7856.56</v>
      </c>
      <c r="K10" s="27">
        <v>77.459999999999994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4" x14ac:dyDescent="0.2">
      <c r="A11" s="27" t="s">
        <v>9</v>
      </c>
      <c r="B11" s="35">
        <f>39999.92-D11</f>
        <v>31999.879999999997</v>
      </c>
      <c r="C11" s="62">
        <f>F11+H11+L11+J11</f>
        <v>31999.88</v>
      </c>
      <c r="D11" s="27">
        <v>8000.04</v>
      </c>
      <c r="E11" s="27">
        <v>551.64</v>
      </c>
      <c r="F11" s="63">
        <v>8000.04</v>
      </c>
      <c r="G11" s="27">
        <v>426.31</v>
      </c>
      <c r="H11" s="27">
        <v>8000.04</v>
      </c>
      <c r="I11" s="27">
        <v>307.22000000000003</v>
      </c>
      <c r="J11" s="27">
        <v>8000.04</v>
      </c>
      <c r="K11" s="27">
        <v>186.32</v>
      </c>
      <c r="L11" s="27">
        <v>7999.76</v>
      </c>
      <c r="M11" s="27">
        <v>65.62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4" x14ac:dyDescent="0.2">
      <c r="A12" s="27" t="s">
        <v>10</v>
      </c>
      <c r="B12" s="36">
        <f>42941.12-D12</f>
        <v>35882.240000000005</v>
      </c>
      <c r="C12" s="62">
        <f>F12+H12+J12+L12+N12+P12</f>
        <v>35882.239999999998</v>
      </c>
      <c r="D12" s="27">
        <v>7058.88</v>
      </c>
      <c r="E12" s="27">
        <v>603.88</v>
      </c>
      <c r="F12" s="63">
        <v>7058.88</v>
      </c>
      <c r="G12" s="27">
        <v>496.57</v>
      </c>
      <c r="H12" s="27">
        <v>7058.88</v>
      </c>
      <c r="I12" s="27">
        <v>392.22</v>
      </c>
      <c r="J12" s="27">
        <v>7058.88</v>
      </c>
      <c r="K12" s="27">
        <v>280.60000000000002</v>
      </c>
      <c r="L12" s="27">
        <v>7058.88</v>
      </c>
      <c r="M12" s="27">
        <v>173.94</v>
      </c>
      <c r="N12" s="27">
        <v>7058.88</v>
      </c>
      <c r="O12" s="27">
        <v>67.150000000000006</v>
      </c>
      <c r="P12" s="27">
        <v>587.84</v>
      </c>
      <c r="Q12" s="27">
        <v>0.76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4" x14ac:dyDescent="0.2">
      <c r="A13" s="27" t="s">
        <v>11</v>
      </c>
      <c r="B13" s="35">
        <f>250000-D13</f>
        <v>223684.12</v>
      </c>
      <c r="C13" s="76">
        <f>F13+H13+J13+L13+N13+P13+R13+T13+V13</f>
        <v>223684.12</v>
      </c>
      <c r="D13" s="68">
        <v>26315.88</v>
      </c>
      <c r="E13" s="68">
        <v>3666.8</v>
      </c>
      <c r="F13" s="68">
        <v>26315.88</v>
      </c>
      <c r="G13" s="27">
        <v>3261.04</v>
      </c>
      <c r="H13" s="27">
        <v>26315.88</v>
      </c>
      <c r="I13" s="27">
        <v>2863.74</v>
      </c>
      <c r="J13" s="27">
        <v>26315.88</v>
      </c>
      <c r="K13" s="27">
        <v>2449.8200000000002</v>
      </c>
      <c r="L13" s="27">
        <v>26315.88</v>
      </c>
      <c r="M13" s="27">
        <v>2044.67</v>
      </c>
      <c r="N13" s="27">
        <v>26315.88</v>
      </c>
      <c r="O13" s="27">
        <v>1638.63</v>
      </c>
      <c r="P13" s="27">
        <v>26315.88</v>
      </c>
      <c r="Q13" s="27">
        <v>1237.18</v>
      </c>
      <c r="R13" s="27">
        <v>26315.88</v>
      </c>
      <c r="S13" s="27">
        <v>827.72</v>
      </c>
      <c r="T13" s="27">
        <v>26315.88</v>
      </c>
      <c r="U13" s="27">
        <v>422.26</v>
      </c>
      <c r="V13" s="27">
        <v>13157.08</v>
      </c>
      <c r="W13" s="27">
        <v>59.15</v>
      </c>
      <c r="X13" s="27"/>
      <c r="Y13" s="27"/>
      <c r="Z13" s="27"/>
      <c r="AA13" s="27"/>
      <c r="AB13" s="27"/>
      <c r="AC13" s="27"/>
      <c r="AD13" s="27"/>
      <c r="AE13" s="27"/>
    </row>
    <row r="14" spans="1:34" x14ac:dyDescent="0.2">
      <c r="A14" s="27" t="s">
        <v>12</v>
      </c>
      <c r="B14" s="35">
        <f>113000-D14</f>
        <v>101310.32</v>
      </c>
      <c r="C14" s="62">
        <f>F14+H14+J14+L14+N14+P14+R14+T14+V14</f>
        <v>101310.32</v>
      </c>
      <c r="D14" s="27">
        <v>11689.68</v>
      </c>
      <c r="E14" s="27">
        <v>987.41</v>
      </c>
      <c r="F14" s="63">
        <v>11689.68</v>
      </c>
      <c r="G14" s="27">
        <v>872.77</v>
      </c>
      <c r="H14" s="27">
        <v>11689.68</v>
      </c>
      <c r="I14" s="27">
        <v>768.92</v>
      </c>
      <c r="J14" s="27">
        <v>11689.68</v>
      </c>
      <c r="K14" s="27">
        <v>662.24</v>
      </c>
      <c r="L14" s="27">
        <v>11689.68</v>
      </c>
      <c r="M14" s="27">
        <v>555.70000000000005</v>
      </c>
      <c r="N14" s="27">
        <v>11689.68</v>
      </c>
      <c r="O14" s="27">
        <v>448.98</v>
      </c>
      <c r="P14" s="27">
        <v>11689.68</v>
      </c>
      <c r="Q14" s="27">
        <v>344.05</v>
      </c>
      <c r="R14" s="27">
        <v>11689.68</v>
      </c>
      <c r="S14" s="27">
        <v>234.88</v>
      </c>
      <c r="T14" s="27">
        <v>11689.68</v>
      </c>
      <c r="U14" s="27">
        <v>128.94999999999999</v>
      </c>
      <c r="V14" s="27">
        <v>7792.88</v>
      </c>
      <c r="W14" s="27">
        <v>26.2</v>
      </c>
      <c r="X14" s="27"/>
      <c r="Y14" s="27"/>
      <c r="Z14" s="27"/>
      <c r="AA14" s="27"/>
      <c r="AB14" s="27"/>
      <c r="AC14" s="27"/>
      <c r="AD14" s="27"/>
      <c r="AE14" s="27"/>
    </row>
    <row r="15" spans="1:34" x14ac:dyDescent="0.2">
      <c r="B15" s="36"/>
      <c r="C15" s="36"/>
    </row>
    <row r="16" spans="1:34" ht="15" x14ac:dyDescent="0.25">
      <c r="A16" s="29" t="s">
        <v>13</v>
      </c>
      <c r="B16" s="36"/>
      <c r="C16" s="36"/>
    </row>
    <row r="17" spans="1:31" x14ac:dyDescent="0.2">
      <c r="A17" s="25" t="s">
        <v>5</v>
      </c>
      <c r="B17" s="35">
        <f>675887.56-D17</f>
        <v>600788.92000000004</v>
      </c>
      <c r="C17" s="35">
        <f>F17+H17+J17+L17+N17+P17+R17+T17</f>
        <v>600788.92000000004</v>
      </c>
      <c r="D17" s="27">
        <v>75098.64</v>
      </c>
      <c r="E17" s="27">
        <v>6828.52</v>
      </c>
      <c r="F17" s="61">
        <v>75098.64</v>
      </c>
      <c r="G17" s="27">
        <v>5324</v>
      </c>
      <c r="H17" s="27">
        <v>75098.64</v>
      </c>
      <c r="I17" s="27">
        <v>4900</v>
      </c>
      <c r="J17" s="27">
        <v>75098.64</v>
      </c>
      <c r="K17" s="27">
        <v>4188</v>
      </c>
      <c r="L17" s="27">
        <v>75098.64</v>
      </c>
      <c r="M17" s="27"/>
      <c r="N17" s="27">
        <v>75098.64</v>
      </c>
      <c r="O17" s="27"/>
      <c r="P17" s="27">
        <v>75098.64</v>
      </c>
      <c r="Q17" s="27"/>
      <c r="R17" s="27">
        <v>75098.64</v>
      </c>
      <c r="S17" s="27"/>
      <c r="T17" s="26">
        <v>75098.440000000061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x14ac:dyDescent="0.2">
      <c r="A18" s="27" t="s">
        <v>14</v>
      </c>
      <c r="B18" s="35">
        <f>104000.08-D18</f>
        <v>91000.12</v>
      </c>
      <c r="C18" s="64">
        <f>F18+H18+J18+L18+N18+P18+R18+T18</f>
        <v>91000.12</v>
      </c>
      <c r="D18" s="27">
        <v>12999.96</v>
      </c>
      <c r="E18" s="1">
        <v>1263.6099999999999</v>
      </c>
      <c r="F18" s="63">
        <v>12999.96</v>
      </c>
      <c r="G18" s="27">
        <v>1069.06</v>
      </c>
      <c r="H18" s="27">
        <v>12999.96</v>
      </c>
      <c r="I18" s="27">
        <v>916.79</v>
      </c>
      <c r="J18" s="27">
        <v>12999.96</v>
      </c>
      <c r="K18" s="27">
        <v>751.29</v>
      </c>
      <c r="L18" s="27">
        <v>12999.96</v>
      </c>
      <c r="M18" s="27">
        <v>585.94000000000005</v>
      </c>
      <c r="N18" s="27">
        <v>12999.96</v>
      </c>
      <c r="O18" s="27">
        <v>420.56</v>
      </c>
      <c r="P18" s="27">
        <v>12999.96</v>
      </c>
      <c r="Q18" s="27">
        <v>256.41000000000003</v>
      </c>
      <c r="R18" s="27">
        <v>13000.36</v>
      </c>
      <c r="S18" s="27">
        <v>89.43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x14ac:dyDescent="0.2">
      <c r="A19" s="27" t="s">
        <v>15</v>
      </c>
      <c r="B19" s="35">
        <f>166834-D19</f>
        <v>149575.24</v>
      </c>
      <c r="C19" s="66">
        <f>F19+H19+J19+L19+N19+P19+R19+T19+V19</f>
        <v>149575.24</v>
      </c>
      <c r="D19" s="68">
        <v>17258.759999999998</v>
      </c>
      <c r="E19" s="68">
        <v>2545.71</v>
      </c>
      <c r="F19" s="68">
        <v>17258.759999999998</v>
      </c>
      <c r="G19" s="27">
        <v>2269.2199999999998</v>
      </c>
      <c r="H19" s="27">
        <v>17258.759999999998</v>
      </c>
      <c r="I19" s="27">
        <v>1998.33</v>
      </c>
      <c r="J19" s="27">
        <v>17258.759999999998</v>
      </c>
      <c r="K19" s="27">
        <v>1578.5</v>
      </c>
      <c r="L19" s="27">
        <v>17258.759999999998</v>
      </c>
      <c r="M19" s="27"/>
      <c r="N19" s="27">
        <v>17258.759999999998</v>
      </c>
      <c r="O19" s="27"/>
      <c r="P19" s="27">
        <v>17258.759999999998</v>
      </c>
      <c r="Q19" s="27"/>
      <c r="R19" s="27">
        <v>17258.759999999998</v>
      </c>
      <c r="S19" s="27"/>
      <c r="T19" s="27">
        <v>17258.759999999998</v>
      </c>
      <c r="U19" s="27"/>
      <c r="V19" s="27">
        <v>11505.16</v>
      </c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x14ac:dyDescent="0.2">
      <c r="C20" s="36"/>
    </row>
    <row r="21" spans="1:31" ht="15" x14ac:dyDescent="0.25">
      <c r="A21" s="29" t="s">
        <v>16</v>
      </c>
      <c r="C21" s="36"/>
    </row>
    <row r="22" spans="1:31" x14ac:dyDescent="0.2">
      <c r="A22" s="27" t="s">
        <v>17</v>
      </c>
      <c r="B22" s="27">
        <f>281547-D22</f>
        <v>202976</v>
      </c>
      <c r="C22" s="62">
        <f>F22+H22+J22+L22+N22</f>
        <v>202976.44</v>
      </c>
      <c r="D22" s="27">
        <v>78571</v>
      </c>
      <c r="E22" s="27">
        <v>4845</v>
      </c>
      <c r="F22" s="63">
        <v>78571.44</v>
      </c>
      <c r="G22" s="27">
        <v>3274</v>
      </c>
      <c r="H22" s="27">
        <v>78571</v>
      </c>
      <c r="I22" s="27">
        <v>1702</v>
      </c>
      <c r="J22" s="27">
        <v>45834</v>
      </c>
      <c r="K22" s="27">
        <v>458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15.75" x14ac:dyDescent="0.25">
      <c r="A23" s="27" t="s">
        <v>18</v>
      </c>
      <c r="B23" t="s">
        <v>36</v>
      </c>
      <c r="C23" s="66">
        <f>F23+H23+J23+L23+N23</f>
        <v>371722.05</v>
      </c>
      <c r="D23" s="27">
        <v>90928</v>
      </c>
      <c r="E23" s="27">
        <v>9600</v>
      </c>
      <c r="F23" s="74">
        <v>91034.04</v>
      </c>
      <c r="G23" s="27">
        <v>3947.45</v>
      </c>
      <c r="H23" s="27">
        <v>91034.04</v>
      </c>
      <c r="I23" s="27">
        <v>2866.94</v>
      </c>
      <c r="J23" s="27">
        <v>91034.04</v>
      </c>
      <c r="K23" s="27">
        <v>1769.33</v>
      </c>
      <c r="L23" s="27">
        <v>91034.04</v>
      </c>
      <c r="M23" s="27">
        <v>680.09</v>
      </c>
      <c r="N23" s="27">
        <v>7585.89</v>
      </c>
      <c r="O23" s="27">
        <v>7.75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x14ac:dyDescent="0.2">
      <c r="A24" s="30" t="s">
        <v>19</v>
      </c>
      <c r="B24" s="30">
        <f>266668-D24</f>
        <v>240002</v>
      </c>
      <c r="C24" s="37">
        <f>F24+H24+J24+L24+N24+P24+R24+T24+V24</f>
        <v>240002</v>
      </c>
      <c r="D24" s="30">
        <v>26666</v>
      </c>
      <c r="E24" s="30">
        <v>3800</v>
      </c>
      <c r="F24" s="30">
        <v>26666</v>
      </c>
      <c r="G24" s="30">
        <v>3400</v>
      </c>
      <c r="H24" s="30">
        <v>26666</v>
      </c>
      <c r="I24" s="30">
        <v>3000</v>
      </c>
      <c r="J24" s="30">
        <v>26666</v>
      </c>
      <c r="K24" s="30">
        <v>2600</v>
      </c>
      <c r="L24" s="30">
        <v>26666</v>
      </c>
      <c r="M24" s="30">
        <v>2200</v>
      </c>
      <c r="N24" s="30">
        <v>26666</v>
      </c>
      <c r="O24" s="30">
        <v>1800</v>
      </c>
      <c r="P24" s="30">
        <v>26666</v>
      </c>
      <c r="Q24" s="30">
        <v>1400</v>
      </c>
      <c r="R24" s="30">
        <v>26666</v>
      </c>
      <c r="S24" s="30">
        <v>1000</v>
      </c>
      <c r="T24" s="30">
        <v>26666</v>
      </c>
      <c r="U24" s="30"/>
      <c r="V24" s="30">
        <v>26674</v>
      </c>
      <c r="W24" s="30"/>
      <c r="X24" s="30"/>
      <c r="Y24" s="30"/>
      <c r="Z24" s="30"/>
      <c r="AA24" s="30"/>
      <c r="AB24" s="30"/>
      <c r="AC24" s="27"/>
      <c r="AD24" s="27"/>
      <c r="AE24" s="27"/>
    </row>
    <row r="25" spans="1:31" x14ac:dyDescent="0.2">
      <c r="A25" s="27" t="s">
        <v>20</v>
      </c>
      <c r="B25" s="27">
        <v>1000000</v>
      </c>
      <c r="C25" s="69">
        <f>F25+H25+J25+L25+N25+P25+R25+T25+V25+X25+Z25+AB25+AD25</f>
        <v>1000000.1000000001</v>
      </c>
      <c r="D25" s="68">
        <v>0</v>
      </c>
      <c r="E25" s="68">
        <v>19163</v>
      </c>
      <c r="F25" s="68">
        <v>55940.56</v>
      </c>
      <c r="G25" s="27">
        <v>18805.3</v>
      </c>
      <c r="H25" s="27">
        <v>75886.5</v>
      </c>
      <c r="I25" s="27">
        <v>17474.7</v>
      </c>
      <c r="J25" s="27">
        <v>77403</v>
      </c>
      <c r="K25" s="27">
        <v>15958.2</v>
      </c>
      <c r="L25" s="27">
        <v>78899.899999999994</v>
      </c>
      <c r="M25" s="27">
        <v>14461.14</v>
      </c>
      <c r="N25" s="27">
        <v>80425</v>
      </c>
      <c r="O25" s="27">
        <v>12936.2</v>
      </c>
      <c r="P25" s="27">
        <v>81946.8</v>
      </c>
      <c r="Q25" s="27">
        <v>11414.4</v>
      </c>
      <c r="R25" s="27">
        <v>83563.7</v>
      </c>
      <c r="S25" s="27">
        <v>9797.5</v>
      </c>
      <c r="T25" s="27">
        <v>85179.14</v>
      </c>
      <c r="U25" s="27">
        <v>7423.8</v>
      </c>
      <c r="V25" s="27">
        <v>86825.9</v>
      </c>
      <c r="W25" s="27">
        <v>6535.28</v>
      </c>
      <c r="X25" s="27">
        <v>88489.4</v>
      </c>
      <c r="Y25" s="27">
        <v>4871.8500000000004</v>
      </c>
      <c r="Z25" s="27">
        <v>90215.3</v>
      </c>
      <c r="AA25" s="27">
        <v>3145.92</v>
      </c>
      <c r="AB25" s="27">
        <v>91959.1</v>
      </c>
      <c r="AC25" s="27">
        <v>892.41</v>
      </c>
      <c r="AD25" s="27">
        <v>23265.8</v>
      </c>
      <c r="AE25" s="27">
        <v>74.41</v>
      </c>
    </row>
    <row r="28" spans="1:31" ht="15" x14ac:dyDescent="0.25">
      <c r="A28" s="29" t="s">
        <v>33</v>
      </c>
    </row>
    <row r="29" spans="1:31" x14ac:dyDescent="0.2">
      <c r="A29" s="27" t="s">
        <v>21</v>
      </c>
      <c r="B29" s="27">
        <f>31471-D29</f>
        <v>18281</v>
      </c>
      <c r="C29" s="26">
        <f>F29+H29</f>
        <v>18281</v>
      </c>
      <c r="D29" s="27">
        <v>13190</v>
      </c>
      <c r="E29" s="27">
        <v>538</v>
      </c>
      <c r="F29" s="27">
        <v>13455</v>
      </c>
      <c r="G29" s="27">
        <v>258</v>
      </c>
      <c r="H29" s="27">
        <v>4826</v>
      </c>
      <c r="I29" s="27">
        <v>24</v>
      </c>
      <c r="J29" s="27">
        <v>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x14ac:dyDescent="0.2">
      <c r="A30" s="30" t="s">
        <v>22</v>
      </c>
      <c r="B30" s="30">
        <f>27714-D30</f>
        <v>20673</v>
      </c>
      <c r="C30" s="41">
        <f>F30+H30+J30</f>
        <v>20673</v>
      </c>
      <c r="D30" s="30">
        <v>7041</v>
      </c>
      <c r="E30" s="30">
        <v>544</v>
      </c>
      <c r="F30" s="30">
        <v>7172</v>
      </c>
      <c r="G30" s="30">
        <v>386</v>
      </c>
      <c r="H30" s="30">
        <v>7307</v>
      </c>
      <c r="I30" s="30">
        <v>226</v>
      </c>
      <c r="J30" s="30">
        <v>6194</v>
      </c>
      <c r="K30" s="30">
        <v>63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x14ac:dyDescent="0.2">
      <c r="A31" s="14" t="s">
        <v>34</v>
      </c>
      <c r="B31" s="45">
        <v>21688</v>
      </c>
      <c r="C31" s="46">
        <f>F31+H31+J31+L31+N31</f>
        <v>21688</v>
      </c>
      <c r="D31" s="45"/>
      <c r="E31" s="45"/>
      <c r="F31" s="45">
        <v>3787</v>
      </c>
      <c r="G31" s="45">
        <v>431</v>
      </c>
      <c r="H31" s="45">
        <v>4237</v>
      </c>
      <c r="I31" s="45"/>
      <c r="J31" s="45">
        <v>4331</v>
      </c>
      <c r="K31" s="45"/>
      <c r="L31" s="45">
        <v>4427</v>
      </c>
      <c r="M31" s="45"/>
      <c r="N31" s="45">
        <v>4906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5"/>
    </row>
    <row r="32" spans="1:31" x14ac:dyDescent="0.2">
      <c r="A32" s="47"/>
      <c r="AE32" s="48"/>
    </row>
    <row r="33" spans="1:35" ht="15" x14ac:dyDescent="0.25">
      <c r="A33" s="51" t="s">
        <v>27</v>
      </c>
      <c r="B33" s="49"/>
      <c r="C33" s="5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3"/>
    </row>
    <row r="34" spans="1:35" x14ac:dyDescent="0.2">
      <c r="A34" s="42" t="s">
        <v>29</v>
      </c>
      <c r="B34" s="27">
        <v>1700000</v>
      </c>
      <c r="C34" s="77">
        <f>F34+H34+J34+L34+N34+P34+R34+T34+V34+X34+Z34+AB34+AD34+AF34+AH34</f>
        <v>1700000.0000000005</v>
      </c>
      <c r="D34" s="72"/>
      <c r="E34" s="72">
        <v>17003</v>
      </c>
      <c r="F34" s="73">
        <v>119298.36</v>
      </c>
      <c r="G34" s="27">
        <v>16178.81</v>
      </c>
      <c r="H34" s="70">
        <v>119298.36</v>
      </c>
      <c r="I34" s="44"/>
      <c r="J34" s="70">
        <v>119298.36</v>
      </c>
      <c r="K34" s="44"/>
      <c r="L34" s="70">
        <v>119298.36</v>
      </c>
      <c r="M34" s="44"/>
      <c r="N34" s="70">
        <v>119298.36</v>
      </c>
      <c r="O34" s="44"/>
      <c r="P34" s="70">
        <v>119298.36</v>
      </c>
      <c r="Q34" s="44"/>
      <c r="R34" s="70">
        <v>119298.36</v>
      </c>
      <c r="S34" s="44"/>
      <c r="T34" s="70">
        <v>119298.36</v>
      </c>
      <c r="U34" s="44"/>
      <c r="V34" s="70">
        <v>119298.36</v>
      </c>
      <c r="W34" s="44"/>
      <c r="X34" s="70">
        <v>119298.36</v>
      </c>
      <c r="Y34" s="44"/>
      <c r="Z34" s="70">
        <v>119298.36</v>
      </c>
      <c r="AA34" s="44"/>
      <c r="AB34" s="70">
        <v>119298.36</v>
      </c>
      <c r="AC34" s="44"/>
      <c r="AD34" s="70">
        <v>119298.36</v>
      </c>
      <c r="AE34" s="44"/>
      <c r="AF34" s="70">
        <v>119298.36</v>
      </c>
      <c r="AG34" s="27"/>
      <c r="AH34" s="27">
        <v>29822.959999999999</v>
      </c>
      <c r="AI34" s="27"/>
    </row>
    <row r="35" spans="1:35" x14ac:dyDescent="0.2">
      <c r="A35" s="40" t="s">
        <v>31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1:35" x14ac:dyDescent="0.2">
      <c r="A36" s="40" t="s">
        <v>32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>
        <v>77777.75999999998</v>
      </c>
      <c r="O36" s="27"/>
      <c r="P36" s="27">
        <v>77777.75999999998</v>
      </c>
      <c r="Q36" s="27"/>
      <c r="R36" s="27">
        <v>77777.75999999998</v>
      </c>
      <c r="S36" s="27"/>
      <c r="T36" s="27">
        <v>77777.75999999998</v>
      </c>
      <c r="U36" s="27"/>
      <c r="V36" s="27">
        <v>77777.75999999998</v>
      </c>
      <c r="W36" s="27"/>
      <c r="X36" s="27">
        <v>77777.75999999998</v>
      </c>
      <c r="Y36" s="27"/>
      <c r="Z36" s="27">
        <v>77777.75999999998</v>
      </c>
      <c r="AA36" s="27"/>
      <c r="AB36" s="27">
        <v>77777.75999999998</v>
      </c>
      <c r="AC36" s="27"/>
      <c r="AD36" s="27">
        <v>77777.75999999998</v>
      </c>
      <c r="AE36" s="27"/>
      <c r="AF36" s="27"/>
      <c r="AG36" s="27"/>
      <c r="AH36" s="27"/>
      <c r="AI36" s="27"/>
    </row>
    <row r="37" spans="1:35" x14ac:dyDescent="0.2">
      <c r="A37" s="71"/>
      <c r="C37" s="1"/>
      <c r="F37" s="2">
        <f>F6+F7+F13+F19+F23+F25+F34</f>
        <v>369763.24</v>
      </c>
    </row>
    <row r="38" spans="1:35" ht="15" customHeight="1" x14ac:dyDescent="0.2">
      <c r="F38" s="65">
        <f>F10+F11+F12+F14+F18+F22</f>
        <v>126177.23999999999</v>
      </c>
    </row>
    <row r="39" spans="1:35" x14ac:dyDescent="0.2">
      <c r="B39" s="31"/>
      <c r="C39" s="1"/>
      <c r="D39" s="2">
        <f>SUM(D5:D33)</f>
        <v>524292.84000000008</v>
      </c>
      <c r="E39" s="2">
        <f t="shared" ref="E39:AI39" si="0">SUM(E5:E34)</f>
        <v>93527.32</v>
      </c>
      <c r="F39" s="2">
        <f>SUM(F5:F34)</f>
        <v>703821.24</v>
      </c>
      <c r="G39" s="2">
        <f t="shared" si="0"/>
        <v>79971.42</v>
      </c>
      <c r="H39" s="2">
        <f t="shared" si="0"/>
        <v>715722.74</v>
      </c>
      <c r="I39" s="2">
        <f t="shared" si="0"/>
        <v>54905.540000000008</v>
      </c>
      <c r="J39" s="2">
        <f t="shared" si="0"/>
        <v>678656.55999999994</v>
      </c>
      <c r="K39" s="2">
        <f t="shared" si="0"/>
        <v>46202.91</v>
      </c>
      <c r="L39" s="2">
        <f t="shared" si="0"/>
        <v>620364.62</v>
      </c>
      <c r="M39" s="2">
        <f t="shared" si="0"/>
        <v>33958.639999999999</v>
      </c>
      <c r="N39" s="2">
        <f t="shared" si="0"/>
        <v>530920.81000000006</v>
      </c>
      <c r="O39" s="2">
        <f t="shared" si="0"/>
        <v>28490.949999999997</v>
      </c>
      <c r="P39" s="2">
        <f t="shared" si="0"/>
        <v>513479.67999999999</v>
      </c>
      <c r="Q39" s="2">
        <f t="shared" si="0"/>
        <v>18729.38</v>
      </c>
      <c r="R39" s="2">
        <f t="shared" si="0"/>
        <v>514509.14</v>
      </c>
      <c r="S39" s="2">
        <f t="shared" si="0"/>
        <v>14925.77</v>
      </c>
      <c r="T39" s="2">
        <f t="shared" si="0"/>
        <v>486024.02</v>
      </c>
      <c r="U39" s="2">
        <f t="shared" si="0"/>
        <v>9978.6</v>
      </c>
      <c r="V39" s="2">
        <f t="shared" si="0"/>
        <v>386351.14</v>
      </c>
      <c r="W39" s="2">
        <f t="shared" si="0"/>
        <v>7900.76</v>
      </c>
      <c r="X39" s="2">
        <f t="shared" si="0"/>
        <v>328885.51999999996</v>
      </c>
      <c r="Y39" s="2">
        <f t="shared" si="0"/>
        <v>5439.93</v>
      </c>
      <c r="Z39" s="2">
        <f t="shared" si="0"/>
        <v>287446.09999999998</v>
      </c>
      <c r="AA39" s="2">
        <f t="shared" si="0"/>
        <v>3175.61</v>
      </c>
      <c r="AB39" s="2">
        <f t="shared" si="0"/>
        <v>211257.46000000002</v>
      </c>
      <c r="AC39" s="2">
        <f t="shared" si="0"/>
        <v>892.41</v>
      </c>
      <c r="AD39" s="2">
        <f t="shared" si="0"/>
        <v>142564.16</v>
      </c>
      <c r="AE39" s="2">
        <f t="shared" si="0"/>
        <v>74.41</v>
      </c>
      <c r="AF39" s="2">
        <f t="shared" si="0"/>
        <v>119298.36</v>
      </c>
      <c r="AG39" s="2">
        <f t="shared" si="0"/>
        <v>0</v>
      </c>
      <c r="AH39" s="2">
        <f t="shared" si="0"/>
        <v>29822.959999999999</v>
      </c>
      <c r="AI39" s="2">
        <f t="shared" si="0"/>
        <v>0</v>
      </c>
    </row>
    <row r="40" spans="1:35" x14ac:dyDescent="0.2">
      <c r="A40" s="1" t="s">
        <v>26</v>
      </c>
      <c r="D40" s="39"/>
      <c r="F40" s="39">
        <f>(F39+G39)/F42</f>
        <v>6.9856537855102568E-2</v>
      </c>
      <c r="H40" s="39">
        <f>(H39+I39)/H42</f>
        <v>6.8683245405784465E-2</v>
      </c>
      <c r="J40" s="39">
        <f>(J39+K39)/J42</f>
        <v>6.4604040825904874E-2</v>
      </c>
    </row>
    <row r="41" spans="1:35" x14ac:dyDescent="0.2">
      <c r="A41" s="1" t="s">
        <v>30</v>
      </c>
      <c r="B41" s="36">
        <f>SUM(B2:B34)</f>
        <v>5897401.8799999999</v>
      </c>
      <c r="C41" s="32">
        <f>SUM(C5:C34)</f>
        <v>6269124.5099999998</v>
      </c>
      <c r="D41" s="33"/>
      <c r="E41" s="33"/>
      <c r="F41" s="33">
        <f>B41-F39</f>
        <v>5193580.6399999997</v>
      </c>
      <c r="H41" s="2">
        <f>F41-H39</f>
        <v>4477857.8999999994</v>
      </c>
      <c r="J41" s="2">
        <f>H41-J39</f>
        <v>3799201.3399999994</v>
      </c>
    </row>
    <row r="42" spans="1:35" x14ac:dyDescent="0.2">
      <c r="A42" s="1" t="s">
        <v>24</v>
      </c>
      <c r="F42" s="1">
        <v>11220033</v>
      </c>
      <c r="H42" s="1">
        <f>F42</f>
        <v>11220033</v>
      </c>
      <c r="J42" s="1">
        <f>H42</f>
        <v>11220033</v>
      </c>
    </row>
    <row r="43" spans="1:35" x14ac:dyDescent="0.2">
      <c r="A43" s="1" t="s">
        <v>25</v>
      </c>
      <c r="D43" s="39"/>
      <c r="F43" s="39">
        <f>F41/F42</f>
        <v>0.46288461361922906</v>
      </c>
      <c r="H43" s="39">
        <f>H41/H42</f>
        <v>0.39909489571019974</v>
      </c>
      <c r="J43" s="39">
        <f>J41/J42</f>
        <v>0.33860874918995332</v>
      </c>
    </row>
    <row r="44" spans="1:35" x14ac:dyDescent="0.2">
      <c r="C44" s="52">
        <f>C41-B41</f>
        <v>371722.62999999989</v>
      </c>
    </row>
    <row r="45" spans="1:35" x14ac:dyDescent="0.2">
      <c r="F45" s="2">
        <f>SUM(F5:F25)+F34</f>
        <v>679407.24</v>
      </c>
    </row>
    <row r="46" spans="1:35" x14ac:dyDescent="0.2">
      <c r="F46" s="1">
        <f>F29+F30+F31</f>
        <v>24414</v>
      </c>
    </row>
    <row r="48" spans="1:35" x14ac:dyDescent="0.2">
      <c r="F48" s="1">
        <v>6208482.0700000003</v>
      </c>
    </row>
  </sheetData>
  <mergeCells count="1">
    <mergeCell ref="D2:E2"/>
  </mergeCells>
  <pageMargins left="0.7" right="0.7" top="0.75" bottom="0.75" header="0.3" footer="0.3"/>
  <pageSetup scale="3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F1A6-3499-4E0D-BC81-FFA74B7400FE}">
  <sheetPr>
    <pageSetUpPr fitToPage="1"/>
  </sheetPr>
  <dimension ref="A1:AJ55"/>
  <sheetViews>
    <sheetView tabSelected="1" workbookViewId="0">
      <pane ySplit="1" topLeftCell="A20" activePane="bottomLeft" state="frozen"/>
      <selection pane="bottomLeft" activeCell="G16" sqref="G16"/>
    </sheetView>
  </sheetViews>
  <sheetFormatPr defaultColWidth="11" defaultRowHeight="14.25" x14ac:dyDescent="0.2"/>
  <cols>
    <col min="1" max="1" width="22.85546875" style="1" customWidth="1"/>
    <col min="2" max="2" width="13.28515625" style="1" customWidth="1"/>
    <col min="3" max="3" width="12.7109375" style="2" customWidth="1"/>
    <col min="4" max="4" width="11.42578125" style="1" hidden="1" customWidth="1"/>
    <col min="5" max="5" width="9.7109375" style="1" hidden="1" customWidth="1"/>
    <col min="6" max="6" width="12.7109375" style="1" hidden="1" customWidth="1"/>
    <col min="7" max="7" width="12.5703125" style="1" customWidth="1"/>
    <col min="8" max="8" width="12.5703125" style="1" bestFit="1" customWidth="1"/>
    <col min="9" max="9" width="11" style="1"/>
    <col min="10" max="10" width="13.85546875" style="1" bestFit="1" customWidth="1"/>
    <col min="11" max="11" width="10.140625" style="1" customWidth="1"/>
    <col min="12" max="13" width="11" style="1"/>
    <col min="14" max="14" width="12.5703125" style="1" customWidth="1"/>
    <col min="15" max="16384" width="11" style="1"/>
  </cols>
  <sheetData>
    <row r="1" spans="1:34" x14ac:dyDescent="0.2">
      <c r="A1" s="3"/>
      <c r="B1" s="4"/>
    </row>
    <row r="2" spans="1:34" ht="15" x14ac:dyDescent="0.25">
      <c r="A2" s="5" t="s">
        <v>0</v>
      </c>
      <c r="B2" s="6" t="s">
        <v>896</v>
      </c>
      <c r="C2" s="7" t="s">
        <v>1</v>
      </c>
      <c r="D2" s="127">
        <v>2018</v>
      </c>
      <c r="E2" s="128"/>
      <c r="F2" s="8">
        <v>2019</v>
      </c>
      <c r="G2" s="9"/>
      <c r="H2" s="78">
        <v>2020</v>
      </c>
      <c r="I2" s="9"/>
      <c r="J2" s="8">
        <v>2021</v>
      </c>
      <c r="K2" s="9"/>
      <c r="L2" s="8">
        <v>2022</v>
      </c>
      <c r="M2" s="9"/>
      <c r="N2" s="8">
        <v>2023</v>
      </c>
      <c r="O2" s="10"/>
      <c r="P2" s="8">
        <v>2024</v>
      </c>
      <c r="Q2" s="9"/>
      <c r="R2" s="11">
        <v>2025</v>
      </c>
      <c r="S2" s="12"/>
      <c r="T2" s="13">
        <v>2026</v>
      </c>
      <c r="U2" s="12"/>
      <c r="V2" s="14">
        <v>2027</v>
      </c>
      <c r="W2" s="15"/>
      <c r="X2" s="14">
        <v>2028</v>
      </c>
      <c r="Y2" s="15"/>
      <c r="Z2" s="14">
        <v>2029</v>
      </c>
      <c r="AA2" s="15"/>
      <c r="AB2" s="14">
        <v>2030</v>
      </c>
      <c r="AC2" s="15"/>
      <c r="AD2" s="14">
        <v>2031</v>
      </c>
      <c r="AE2" s="15"/>
      <c r="AF2" s="1">
        <v>2032</v>
      </c>
      <c r="AH2" s="1">
        <v>2033</v>
      </c>
    </row>
    <row r="3" spans="1:34" ht="15.75" thickBot="1" x14ac:dyDescent="0.3">
      <c r="A3" s="16"/>
      <c r="B3" s="17"/>
      <c r="C3" s="34" t="s">
        <v>28</v>
      </c>
      <c r="D3" s="18" t="s">
        <v>2</v>
      </c>
      <c r="E3" s="18" t="s">
        <v>3</v>
      </c>
      <c r="F3" s="18" t="s">
        <v>2</v>
      </c>
      <c r="G3" s="18" t="s">
        <v>3</v>
      </c>
      <c r="H3" s="18" t="s">
        <v>2</v>
      </c>
      <c r="I3" s="18" t="s">
        <v>3</v>
      </c>
      <c r="J3" s="18" t="s">
        <v>2</v>
      </c>
      <c r="K3" s="18" t="s">
        <v>3</v>
      </c>
      <c r="L3" s="18" t="s">
        <v>2</v>
      </c>
      <c r="M3" s="18" t="s">
        <v>3</v>
      </c>
      <c r="N3" s="18" t="s">
        <v>2</v>
      </c>
      <c r="O3" s="18" t="s">
        <v>3</v>
      </c>
      <c r="P3" s="19" t="s">
        <v>2</v>
      </c>
      <c r="Q3" s="19" t="s">
        <v>3</v>
      </c>
      <c r="R3" s="20" t="s">
        <v>2</v>
      </c>
      <c r="S3" s="20" t="s">
        <v>3</v>
      </c>
      <c r="T3" s="20" t="s">
        <v>2</v>
      </c>
      <c r="U3" s="20" t="s">
        <v>3</v>
      </c>
      <c r="V3" s="13" t="s">
        <v>2</v>
      </c>
      <c r="W3" s="12" t="s">
        <v>3</v>
      </c>
      <c r="X3" s="13" t="s">
        <v>2</v>
      </c>
      <c r="Y3" s="12" t="s">
        <v>3</v>
      </c>
      <c r="Z3" s="13" t="s">
        <v>2</v>
      </c>
      <c r="AA3" s="12" t="s">
        <v>3</v>
      </c>
      <c r="AB3" s="13" t="s">
        <v>2</v>
      </c>
      <c r="AC3" s="12" t="s">
        <v>3</v>
      </c>
      <c r="AD3" s="13" t="s">
        <v>2</v>
      </c>
      <c r="AE3" s="12" t="s">
        <v>3</v>
      </c>
    </row>
    <row r="4" spans="1:34" ht="15" x14ac:dyDescent="0.25">
      <c r="A4" s="21" t="s">
        <v>4</v>
      </c>
      <c r="B4" s="22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34" ht="15.75" customHeight="1" x14ac:dyDescent="0.2">
      <c r="A5" s="25" t="s">
        <v>5</v>
      </c>
      <c r="B5" s="53">
        <f>966807.76-D5-F5</f>
        <v>803403.52</v>
      </c>
      <c r="C5" s="35">
        <f>H5+J5+L5+N5+P5+R5+T5+V5+X5+Z5</f>
        <v>803403.55999999994</v>
      </c>
      <c r="D5" s="27">
        <v>81702.12</v>
      </c>
      <c r="E5" s="27">
        <v>10594.72</v>
      </c>
      <c r="F5" s="81">
        <v>81702.12</v>
      </c>
      <c r="G5" s="35">
        <v>9697</v>
      </c>
      <c r="H5" s="35">
        <v>81702.12</v>
      </c>
      <c r="I5" s="35">
        <v>8797</v>
      </c>
      <c r="J5" s="35">
        <v>81702.12</v>
      </c>
      <c r="K5" s="35">
        <v>7847</v>
      </c>
      <c r="L5" s="35">
        <v>81702.12</v>
      </c>
      <c r="M5" s="35">
        <v>6947</v>
      </c>
      <c r="N5" s="27">
        <v>81702.12</v>
      </c>
      <c r="O5" s="27">
        <v>6017</v>
      </c>
      <c r="P5" s="27">
        <v>81702.12</v>
      </c>
      <c r="Q5" s="27"/>
      <c r="R5" s="27">
        <v>81702.12</v>
      </c>
      <c r="S5" s="27"/>
      <c r="T5" s="27">
        <v>81702.12</v>
      </c>
      <c r="U5" s="27"/>
      <c r="V5" s="27">
        <v>81702.12</v>
      </c>
      <c r="W5" s="27"/>
      <c r="X5" s="27">
        <v>81702.12</v>
      </c>
      <c r="Y5" s="27"/>
      <c r="Z5" s="27">
        <v>68084.479999999996</v>
      </c>
      <c r="AA5" s="27"/>
      <c r="AB5" s="27"/>
      <c r="AC5" s="27"/>
      <c r="AD5" s="27"/>
      <c r="AE5" s="27"/>
    </row>
    <row r="6" spans="1:34" x14ac:dyDescent="0.2">
      <c r="A6" s="28" t="s">
        <v>6</v>
      </c>
      <c r="B6" s="54">
        <f>167580-D6-F6</f>
        <v>126540</v>
      </c>
      <c r="C6" s="35">
        <f>H6+J6+L6+N6+P6+R6+T6</f>
        <v>126540</v>
      </c>
      <c r="D6" s="27">
        <v>20520</v>
      </c>
      <c r="E6" s="27">
        <v>2886.62</v>
      </c>
      <c r="F6" s="81">
        <v>20520</v>
      </c>
      <c r="G6" s="35">
        <v>2511.91</v>
      </c>
      <c r="H6" s="35">
        <v>20520</v>
      </c>
      <c r="I6" s="35">
        <v>2143.92</v>
      </c>
      <c r="J6" s="35">
        <v>20520</v>
      </c>
      <c r="K6" s="35">
        <v>1763.04</v>
      </c>
      <c r="L6" s="35">
        <v>20520</v>
      </c>
      <c r="M6" s="35">
        <v>1388.63</v>
      </c>
      <c r="N6" s="27">
        <v>20520</v>
      </c>
      <c r="O6" s="27">
        <v>1014.17</v>
      </c>
      <c r="P6" s="27">
        <v>20520</v>
      </c>
      <c r="Q6" s="27">
        <v>641.51</v>
      </c>
      <c r="R6" s="27">
        <v>20520</v>
      </c>
      <c r="S6" s="27">
        <v>265.31</v>
      </c>
      <c r="T6" s="27">
        <v>3420</v>
      </c>
      <c r="U6" s="27">
        <v>8.06</v>
      </c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4" x14ac:dyDescent="0.2">
      <c r="A7" s="25" t="s">
        <v>6</v>
      </c>
      <c r="B7" s="55">
        <f>443200-D7-F7</f>
        <v>364408.72</v>
      </c>
      <c r="C7" s="35">
        <f>H7+J7+L7+N7+P7+R7+T7+V7+X7+Z7</f>
        <v>364408.72000000009</v>
      </c>
      <c r="D7" s="27">
        <v>39395.64</v>
      </c>
      <c r="E7" s="27">
        <v>7600.54</v>
      </c>
      <c r="F7" s="81">
        <v>39395.64</v>
      </c>
      <c r="G7" s="35">
        <v>7000.6</v>
      </c>
      <c r="H7" s="35">
        <v>39395.64</v>
      </c>
      <c r="I7" s="35">
        <v>6303.3</v>
      </c>
      <c r="J7" s="35">
        <v>39395.64</v>
      </c>
      <c r="K7" s="35">
        <v>5570.11</v>
      </c>
      <c r="L7" s="35">
        <v>39395.64</v>
      </c>
      <c r="M7" s="35">
        <v>4855.91</v>
      </c>
      <c r="N7" s="27">
        <v>39395.64</v>
      </c>
      <c r="O7" s="27">
        <v>4140.51</v>
      </c>
      <c r="P7" s="27">
        <v>39395.64</v>
      </c>
      <c r="Q7" s="27">
        <v>3435.07</v>
      </c>
      <c r="R7" s="27">
        <v>39395.64</v>
      </c>
      <c r="S7" s="27">
        <v>2710.93</v>
      </c>
      <c r="T7" s="27">
        <v>39395.64</v>
      </c>
      <c r="U7" s="27">
        <v>1995.53</v>
      </c>
      <c r="V7" s="27">
        <v>39395.64</v>
      </c>
      <c r="W7" s="27">
        <v>1280.1300000000001</v>
      </c>
      <c r="X7" s="27">
        <v>39395.64</v>
      </c>
      <c r="Y7" s="27">
        <v>568.08000000000004</v>
      </c>
      <c r="Z7" s="27">
        <v>9847.9599999999991</v>
      </c>
      <c r="AA7" s="27">
        <v>29.69</v>
      </c>
      <c r="AB7" s="27"/>
      <c r="AC7" s="27"/>
      <c r="AD7" s="27"/>
      <c r="AE7" s="27"/>
    </row>
    <row r="8" spans="1:34" x14ac:dyDescent="0.2">
      <c r="B8" s="36"/>
      <c r="C8" s="36"/>
    </row>
    <row r="9" spans="1:34" ht="15" x14ac:dyDescent="0.25">
      <c r="A9" s="29" t="s">
        <v>7</v>
      </c>
      <c r="B9" s="36"/>
      <c r="C9" s="36"/>
    </row>
    <row r="10" spans="1:34" x14ac:dyDescent="0.2">
      <c r="A10" s="27" t="s">
        <v>8</v>
      </c>
      <c r="B10" s="35">
        <f>31428.28-D10-F10</f>
        <v>15713.800000000001</v>
      </c>
      <c r="C10" s="35">
        <f>H10+J10</f>
        <v>15713.8</v>
      </c>
      <c r="D10" s="27">
        <v>7857.24</v>
      </c>
      <c r="E10" s="27">
        <v>504.87</v>
      </c>
      <c r="F10" s="81">
        <v>7857.24</v>
      </c>
      <c r="G10" s="35">
        <v>362.38</v>
      </c>
      <c r="H10" s="35">
        <v>7857.24</v>
      </c>
      <c r="I10" s="35">
        <v>220.46</v>
      </c>
      <c r="J10" s="35">
        <v>7856.56</v>
      </c>
      <c r="K10" s="35">
        <v>77.459999999999994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4" x14ac:dyDescent="0.2">
      <c r="A11" s="27" t="s">
        <v>9</v>
      </c>
      <c r="B11" s="35">
        <f>39999.92-D11-F11</f>
        <v>23999.839999999997</v>
      </c>
      <c r="C11" s="35">
        <f>H11+L11+J11</f>
        <v>23999.84</v>
      </c>
      <c r="D11" s="27">
        <v>8000.04</v>
      </c>
      <c r="E11" s="27">
        <v>551.64</v>
      </c>
      <c r="F11" s="81">
        <v>8000.04</v>
      </c>
      <c r="G11" s="35">
        <v>426.31</v>
      </c>
      <c r="H11" s="35">
        <v>8000.04</v>
      </c>
      <c r="I11" s="35">
        <v>307.22000000000003</v>
      </c>
      <c r="J11" s="35">
        <v>8000.04</v>
      </c>
      <c r="K11" s="35">
        <v>186.32</v>
      </c>
      <c r="L11" s="35">
        <v>7999.76</v>
      </c>
      <c r="M11" s="35">
        <v>65.62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4" x14ac:dyDescent="0.2">
      <c r="A12" s="27" t="s">
        <v>10</v>
      </c>
      <c r="B12" s="36">
        <f>42941.12-D12-F12</f>
        <v>28823.360000000004</v>
      </c>
      <c r="C12" s="35">
        <f>H12+J12+L12+N12+P12</f>
        <v>28823.360000000001</v>
      </c>
      <c r="D12" s="27">
        <v>7058.88</v>
      </c>
      <c r="E12" s="27">
        <v>603.88</v>
      </c>
      <c r="F12" s="81">
        <v>7058.88</v>
      </c>
      <c r="G12" s="35">
        <v>496.57</v>
      </c>
      <c r="H12" s="35">
        <v>7058.88</v>
      </c>
      <c r="I12" s="35">
        <v>392.22</v>
      </c>
      <c r="J12" s="35">
        <v>7058.88</v>
      </c>
      <c r="K12" s="35">
        <v>280.60000000000002</v>
      </c>
      <c r="L12" s="35">
        <v>7058.88</v>
      </c>
      <c r="M12" s="35">
        <v>173.94</v>
      </c>
      <c r="N12" s="27">
        <v>7058.88</v>
      </c>
      <c r="O12" s="27">
        <v>67.150000000000006</v>
      </c>
      <c r="P12" s="27">
        <v>587.84</v>
      </c>
      <c r="Q12" s="27">
        <v>0.76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4" x14ac:dyDescent="0.2">
      <c r="A13" s="27" t="s">
        <v>11</v>
      </c>
      <c r="B13" s="35">
        <f>250000-D13-F13</f>
        <v>197368.24</v>
      </c>
      <c r="C13" s="36">
        <f>H13+J13+L13+N13+P13+R13+T13+V13</f>
        <v>197368.24</v>
      </c>
      <c r="D13" s="27">
        <v>26315.88</v>
      </c>
      <c r="E13" s="27">
        <v>3666.8</v>
      </c>
      <c r="F13" s="81">
        <v>26315.88</v>
      </c>
      <c r="G13" s="35">
        <v>3261.04</v>
      </c>
      <c r="H13" s="35">
        <v>26315.88</v>
      </c>
      <c r="I13" s="35">
        <v>2863.74</v>
      </c>
      <c r="J13" s="35">
        <v>26315.88</v>
      </c>
      <c r="K13" s="35">
        <v>2449.8200000000002</v>
      </c>
      <c r="L13" s="35">
        <v>26315.88</v>
      </c>
      <c r="M13" s="35">
        <v>2044.67</v>
      </c>
      <c r="N13" s="27">
        <v>26315.88</v>
      </c>
      <c r="O13" s="27">
        <v>1638.63</v>
      </c>
      <c r="P13" s="27">
        <v>26315.88</v>
      </c>
      <c r="Q13" s="27">
        <v>1237.18</v>
      </c>
      <c r="R13" s="27">
        <v>26315.88</v>
      </c>
      <c r="S13" s="27">
        <v>827.72</v>
      </c>
      <c r="T13" s="27">
        <v>26315.88</v>
      </c>
      <c r="U13" s="27">
        <v>422.26</v>
      </c>
      <c r="V13" s="27">
        <v>13157.08</v>
      </c>
      <c r="W13" s="27">
        <v>59.15</v>
      </c>
      <c r="X13" s="27"/>
      <c r="Y13" s="27"/>
      <c r="Z13" s="27"/>
      <c r="AA13" s="27"/>
      <c r="AB13" s="27"/>
      <c r="AC13" s="27"/>
      <c r="AD13" s="27"/>
      <c r="AE13" s="27"/>
    </row>
    <row r="14" spans="1:34" x14ac:dyDescent="0.2">
      <c r="A14" s="27" t="s">
        <v>12</v>
      </c>
      <c r="B14" s="35">
        <f>113000-D14-F14</f>
        <v>89620.640000000014</v>
      </c>
      <c r="C14" s="35">
        <f>H14+J14+L14+N14+P14+R14+T14+V14</f>
        <v>89620.640000000014</v>
      </c>
      <c r="D14" s="27">
        <v>11689.68</v>
      </c>
      <c r="E14" s="27">
        <v>987.41</v>
      </c>
      <c r="F14" s="81">
        <v>11689.68</v>
      </c>
      <c r="G14" s="35">
        <v>872.77</v>
      </c>
      <c r="H14" s="35">
        <v>11689.68</v>
      </c>
      <c r="I14" s="35">
        <v>768.92</v>
      </c>
      <c r="J14" s="35">
        <v>11689.68</v>
      </c>
      <c r="K14" s="35">
        <v>662.24</v>
      </c>
      <c r="L14" s="35">
        <v>11689.68</v>
      </c>
      <c r="M14" s="35">
        <v>555.70000000000005</v>
      </c>
      <c r="N14" s="27">
        <v>11689.68</v>
      </c>
      <c r="O14" s="27">
        <v>448.98</v>
      </c>
      <c r="P14" s="27">
        <v>11689.68</v>
      </c>
      <c r="Q14" s="27">
        <v>344.05</v>
      </c>
      <c r="R14" s="27">
        <v>11689.68</v>
      </c>
      <c r="S14" s="27">
        <v>234.88</v>
      </c>
      <c r="T14" s="27">
        <v>11689.68</v>
      </c>
      <c r="U14" s="27">
        <v>128.94999999999999</v>
      </c>
      <c r="V14" s="27">
        <v>7792.88</v>
      </c>
      <c r="W14" s="27">
        <v>26.2</v>
      </c>
      <c r="X14" s="27"/>
      <c r="Y14" s="27"/>
      <c r="Z14" s="27"/>
      <c r="AA14" s="27"/>
      <c r="AB14" s="27"/>
      <c r="AC14" s="27"/>
      <c r="AD14" s="27"/>
      <c r="AE14" s="27"/>
    </row>
    <row r="15" spans="1:34" x14ac:dyDescent="0.2">
      <c r="B15" s="36"/>
      <c r="C15" s="36"/>
    </row>
    <row r="16" spans="1:34" ht="15" x14ac:dyDescent="0.25">
      <c r="A16" s="29" t="s">
        <v>13</v>
      </c>
      <c r="B16" s="36"/>
      <c r="C16" s="36"/>
      <c r="F16" s="83"/>
    </row>
    <row r="17" spans="1:31" x14ac:dyDescent="0.2">
      <c r="A17" s="25" t="s">
        <v>5</v>
      </c>
      <c r="B17" s="35">
        <f>675887.56-D17-F17</f>
        <v>525690.28</v>
      </c>
      <c r="C17" s="35">
        <f>H17+J17+L17+N17+P17+R17+T17</f>
        <v>525690.28</v>
      </c>
      <c r="D17" s="27">
        <v>75098.64</v>
      </c>
      <c r="E17" s="27">
        <v>6828.52</v>
      </c>
      <c r="F17" s="81">
        <v>75098.64</v>
      </c>
      <c r="G17" s="35">
        <v>5324</v>
      </c>
      <c r="H17" s="35">
        <v>75098.64</v>
      </c>
      <c r="I17" s="35">
        <v>4900</v>
      </c>
      <c r="J17" s="35">
        <v>75098.64</v>
      </c>
      <c r="K17" s="35">
        <v>4188</v>
      </c>
      <c r="L17" s="35">
        <v>75098.64</v>
      </c>
      <c r="M17" s="35">
        <v>3400</v>
      </c>
      <c r="N17" s="27">
        <v>75098.64</v>
      </c>
      <c r="O17" s="27">
        <v>2600</v>
      </c>
      <c r="P17" s="27">
        <v>75098.64</v>
      </c>
      <c r="Q17" s="27">
        <v>1900</v>
      </c>
      <c r="R17" s="27">
        <v>75098.64</v>
      </c>
      <c r="S17" s="27"/>
      <c r="T17" s="26">
        <v>75098.440000000061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x14ac:dyDescent="0.2">
      <c r="A18" s="27" t="s">
        <v>14</v>
      </c>
      <c r="B18" s="35">
        <f>104000.08-D18-F18</f>
        <v>78000.160000000003</v>
      </c>
      <c r="C18" s="36">
        <f>H18+J18+L18+N18+P18+R18+T18</f>
        <v>78000.160000000003</v>
      </c>
      <c r="D18" s="27">
        <v>12999.96</v>
      </c>
      <c r="E18" s="1">
        <v>1263.6099999999999</v>
      </c>
      <c r="F18" s="81">
        <v>12999.96</v>
      </c>
      <c r="G18" s="35">
        <v>1069.06</v>
      </c>
      <c r="H18" s="35">
        <v>12999.96</v>
      </c>
      <c r="I18" s="35">
        <v>916.79</v>
      </c>
      <c r="J18" s="35">
        <v>12999.96</v>
      </c>
      <c r="K18" s="35">
        <v>751.29</v>
      </c>
      <c r="L18" s="35">
        <v>12999.96</v>
      </c>
      <c r="M18" s="35">
        <v>585.94000000000005</v>
      </c>
      <c r="N18" s="27">
        <v>12999.96</v>
      </c>
      <c r="O18" s="27">
        <v>420.56</v>
      </c>
      <c r="P18" s="27">
        <v>12999.96</v>
      </c>
      <c r="Q18" s="27">
        <v>256.41000000000003</v>
      </c>
      <c r="R18" s="27">
        <v>13000.36</v>
      </c>
      <c r="S18" s="27">
        <v>89.43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x14ac:dyDescent="0.2">
      <c r="A19" s="27" t="s">
        <v>15</v>
      </c>
      <c r="B19" s="35">
        <f>166834-D19-F19</f>
        <v>132316.47999999998</v>
      </c>
      <c r="C19" s="35">
        <f>H19+J19+L19+N19+P19+R19+T19+V19</f>
        <v>132316.47999999998</v>
      </c>
      <c r="D19" s="27">
        <v>17258.759999999998</v>
      </c>
      <c r="E19" s="27">
        <v>2545.71</v>
      </c>
      <c r="F19" s="81">
        <v>17258.759999999998</v>
      </c>
      <c r="G19" s="35">
        <v>2269.2199999999998</v>
      </c>
      <c r="H19" s="35">
        <v>17258.759999999998</v>
      </c>
      <c r="I19" s="35">
        <v>1998.33</v>
      </c>
      <c r="J19" s="35">
        <v>17258.759999999998</v>
      </c>
      <c r="K19" s="35">
        <v>1578.5</v>
      </c>
      <c r="L19" s="35">
        <v>17258.759999999998</v>
      </c>
      <c r="M19" s="35"/>
      <c r="N19" s="27">
        <v>17258.759999999998</v>
      </c>
      <c r="O19" s="27"/>
      <c r="P19" s="27">
        <v>17258.759999999998</v>
      </c>
      <c r="Q19" s="27"/>
      <c r="R19" s="27">
        <v>17258.759999999998</v>
      </c>
      <c r="S19" s="27"/>
      <c r="T19" s="27">
        <v>17258.759999999998</v>
      </c>
      <c r="U19" s="27"/>
      <c r="V19" s="27">
        <v>11505.16</v>
      </c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x14ac:dyDescent="0.2">
      <c r="C20" s="36"/>
      <c r="F20" s="36"/>
      <c r="G20" s="36"/>
      <c r="H20" s="36"/>
      <c r="I20" s="36"/>
      <c r="J20" s="36"/>
      <c r="K20" s="36"/>
      <c r="L20" s="36"/>
      <c r="M20" s="36"/>
    </row>
    <row r="21" spans="1:31" ht="15" x14ac:dyDescent="0.25">
      <c r="A21" s="29" t="s">
        <v>16</v>
      </c>
      <c r="C21" s="36"/>
    </row>
    <row r="22" spans="1:31" x14ac:dyDescent="0.2">
      <c r="A22" s="27" t="s">
        <v>17</v>
      </c>
      <c r="B22" s="27">
        <f>281547-D22-F22</f>
        <v>124405</v>
      </c>
      <c r="C22" s="35">
        <f>H22+J22+L22+N22</f>
        <v>124405</v>
      </c>
      <c r="D22" s="27">
        <v>78571</v>
      </c>
      <c r="E22" s="27">
        <v>4845</v>
      </c>
      <c r="F22" s="61">
        <v>78571</v>
      </c>
      <c r="G22" s="27">
        <v>3274</v>
      </c>
      <c r="H22" s="27">
        <v>78571</v>
      </c>
      <c r="I22" s="27">
        <v>1702</v>
      </c>
      <c r="J22" s="27">
        <v>45834</v>
      </c>
      <c r="K22" s="27">
        <v>458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x14ac:dyDescent="0.2">
      <c r="A23" s="27" t="s">
        <v>18</v>
      </c>
      <c r="B23" s="27">
        <f>462860-103.92-D23-F23</f>
        <v>280688.00000000006</v>
      </c>
      <c r="C23" s="35">
        <f>H23+J23+L23+N23</f>
        <v>280688.01</v>
      </c>
      <c r="D23" s="27">
        <v>91034.04</v>
      </c>
      <c r="E23" s="27">
        <v>9600</v>
      </c>
      <c r="F23" s="61">
        <v>91034.04</v>
      </c>
      <c r="G23" s="27">
        <v>7509</v>
      </c>
      <c r="H23" s="27">
        <v>91034.04</v>
      </c>
      <c r="I23" s="27">
        <v>5417</v>
      </c>
      <c r="J23" s="27">
        <v>91034.04</v>
      </c>
      <c r="K23" s="27">
        <v>3326</v>
      </c>
      <c r="L23" s="27">
        <v>91034.04</v>
      </c>
      <c r="M23" s="27">
        <v>1235</v>
      </c>
      <c r="N23" s="27">
        <v>7585.89</v>
      </c>
      <c r="O23" s="27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x14ac:dyDescent="0.2">
      <c r="A24" s="30" t="s">
        <v>19</v>
      </c>
      <c r="B24" s="30">
        <f>266668-D24-F24</f>
        <v>213336</v>
      </c>
      <c r="C24" s="37">
        <f>H24+J24+L24+N24+P24+R24+T24+V24</f>
        <v>213336</v>
      </c>
      <c r="D24" s="30">
        <v>26666</v>
      </c>
      <c r="E24" s="30">
        <v>3800</v>
      </c>
      <c r="F24" s="84">
        <v>26666</v>
      </c>
      <c r="G24" s="30">
        <v>3400</v>
      </c>
      <c r="H24" s="30">
        <v>26666</v>
      </c>
      <c r="I24" s="30">
        <v>3000</v>
      </c>
      <c r="J24" s="30">
        <v>26666</v>
      </c>
      <c r="K24" s="30">
        <v>2600</v>
      </c>
      <c r="L24" s="30">
        <v>26666</v>
      </c>
      <c r="M24" s="30">
        <v>2200</v>
      </c>
      <c r="N24" s="30">
        <v>26666</v>
      </c>
      <c r="O24" s="30">
        <v>1800</v>
      </c>
      <c r="P24" s="30">
        <v>26666</v>
      </c>
      <c r="Q24" s="30">
        <v>1400</v>
      </c>
      <c r="R24" s="30">
        <v>26666</v>
      </c>
      <c r="S24" s="30">
        <v>1000</v>
      </c>
      <c r="T24" s="30">
        <v>26666</v>
      </c>
      <c r="U24" s="30"/>
      <c r="V24" s="30">
        <v>26674</v>
      </c>
      <c r="W24" s="30"/>
      <c r="X24" s="30"/>
      <c r="Y24" s="30"/>
      <c r="Z24" s="30"/>
      <c r="AA24" s="30"/>
      <c r="AB24" s="30"/>
      <c r="AC24" s="27"/>
      <c r="AD24" s="27"/>
      <c r="AE24" s="27"/>
    </row>
    <row r="25" spans="1:31" ht="19.5" customHeight="1" x14ac:dyDescent="0.2">
      <c r="A25" s="27" t="s">
        <v>20</v>
      </c>
      <c r="B25" s="27">
        <f>1000000-F25</f>
        <v>944059</v>
      </c>
      <c r="C25" s="38">
        <f>H25+J25+L25+N25+P25+R25+T25+V25+X25+Z25+AB25+AD25</f>
        <v>944059.44</v>
      </c>
      <c r="D25" s="27">
        <v>0</v>
      </c>
      <c r="E25" s="27">
        <v>19163</v>
      </c>
      <c r="F25" s="61">
        <v>55941</v>
      </c>
      <c r="G25" s="27">
        <v>18884</v>
      </c>
      <c r="H25" s="27">
        <v>75886.509999999995</v>
      </c>
      <c r="I25" s="27">
        <v>17595</v>
      </c>
      <c r="J25" s="27">
        <v>77403.040000000008</v>
      </c>
      <c r="K25" s="27">
        <v>16081</v>
      </c>
      <c r="L25" s="27">
        <v>78899.850000000006</v>
      </c>
      <c r="M25" s="27">
        <v>14587</v>
      </c>
      <c r="N25" s="27">
        <v>80424.97</v>
      </c>
      <c r="O25" s="27">
        <v>13064</v>
      </c>
      <c r="P25" s="27">
        <v>81946.83</v>
      </c>
      <c r="Q25" s="27">
        <v>11545</v>
      </c>
      <c r="R25" s="27">
        <v>83563.7</v>
      </c>
      <c r="S25" s="27">
        <v>9930</v>
      </c>
      <c r="T25" s="27">
        <v>85179.140000000014</v>
      </c>
      <c r="U25" s="27">
        <v>8317</v>
      </c>
      <c r="V25" s="27">
        <v>86825.919999999984</v>
      </c>
      <c r="W25" s="27">
        <v>6673</v>
      </c>
      <c r="X25" s="27">
        <v>88489.349999999991</v>
      </c>
      <c r="Y25" s="27">
        <v>5013</v>
      </c>
      <c r="Z25" s="27">
        <v>90215.28</v>
      </c>
      <c r="AA25" s="27">
        <v>3290</v>
      </c>
      <c r="AB25" s="27">
        <v>91959.089999999982</v>
      </c>
      <c r="AC25" s="27">
        <v>1549</v>
      </c>
      <c r="AD25" s="27">
        <v>23265.760000000002</v>
      </c>
      <c r="AE25" s="27">
        <v>124</v>
      </c>
    </row>
    <row r="28" spans="1:31" ht="15" x14ac:dyDescent="0.25">
      <c r="A28" s="29" t="s">
        <v>37</v>
      </c>
    </row>
    <row r="29" spans="1:31" x14ac:dyDescent="0.2">
      <c r="A29" s="27" t="s">
        <v>38</v>
      </c>
      <c r="B29" s="27">
        <f>31471+102-D29-F29</f>
        <v>4928</v>
      </c>
      <c r="C29" s="26">
        <f>H29</f>
        <v>4928</v>
      </c>
      <c r="D29" s="27">
        <v>13190</v>
      </c>
      <c r="E29" s="27">
        <v>538</v>
      </c>
      <c r="F29" s="27">
        <v>13455</v>
      </c>
      <c r="G29" s="27">
        <v>258</v>
      </c>
      <c r="H29" s="27">
        <v>4928</v>
      </c>
      <c r="I29" s="27">
        <v>24</v>
      </c>
      <c r="J29" s="27">
        <v>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x14ac:dyDescent="0.2">
      <c r="A30" s="30" t="s">
        <v>39</v>
      </c>
      <c r="B30" s="30">
        <f>27714-D30-F30</f>
        <v>13501</v>
      </c>
      <c r="C30" s="41">
        <f>H30+J30</f>
        <v>13501</v>
      </c>
      <c r="D30" s="30">
        <v>7041</v>
      </c>
      <c r="E30" s="30">
        <v>544</v>
      </c>
      <c r="F30" s="30">
        <v>7172</v>
      </c>
      <c r="G30" s="30">
        <v>386</v>
      </c>
      <c r="H30" s="30">
        <v>7307</v>
      </c>
      <c r="I30" s="30">
        <v>226</v>
      </c>
      <c r="J30" s="30">
        <v>6194</v>
      </c>
      <c r="K30" s="30">
        <v>63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x14ac:dyDescent="0.2">
      <c r="A31" s="14" t="s">
        <v>40</v>
      </c>
      <c r="B31" s="80">
        <f>28388-F31</f>
        <v>17900.650000000001</v>
      </c>
      <c r="C31" s="80">
        <f>H31+J31+L31+N31</f>
        <v>17900.650000000001</v>
      </c>
      <c r="D31" s="45"/>
      <c r="E31" s="45"/>
      <c r="F31" s="45">
        <v>10487.35</v>
      </c>
      <c r="G31" s="45">
        <v>416.41</v>
      </c>
      <c r="H31" s="80">
        <v>4237.0300000000007</v>
      </c>
      <c r="I31" s="80">
        <v>348.88999999999993</v>
      </c>
      <c r="J31" s="80">
        <v>4331.38</v>
      </c>
      <c r="K31" s="80">
        <v>254.54</v>
      </c>
      <c r="L31" s="80">
        <v>4426.76</v>
      </c>
      <c r="M31" s="80">
        <v>159.16000000000003</v>
      </c>
      <c r="N31" s="80">
        <v>4905.4799999999996</v>
      </c>
      <c r="O31" s="80">
        <v>62.41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5"/>
    </row>
    <row r="32" spans="1:31" x14ac:dyDescent="0.2">
      <c r="A32" s="47" t="s">
        <v>278</v>
      </c>
      <c r="B32" s="36"/>
      <c r="C32" s="36"/>
      <c r="H32" s="36">
        <v>2960.13</v>
      </c>
      <c r="I32" s="36">
        <v>264</v>
      </c>
      <c r="J32" s="36">
        <v>3623.28</v>
      </c>
      <c r="K32" s="36">
        <v>185</v>
      </c>
      <c r="L32" s="36">
        <v>3688.12</v>
      </c>
      <c r="M32" s="36">
        <v>129</v>
      </c>
      <c r="N32" s="36">
        <v>3754.07</v>
      </c>
      <c r="O32" s="36">
        <v>91</v>
      </c>
      <c r="P32" s="1">
        <v>3821.04</v>
      </c>
      <c r="Q32" s="1">
        <v>64</v>
      </c>
      <c r="R32" s="1">
        <v>643.45000000000005</v>
      </c>
      <c r="S32" s="1">
        <v>8</v>
      </c>
      <c r="AE32" s="48"/>
    </row>
    <row r="33" spans="1:36" x14ac:dyDescent="0.2">
      <c r="A33" s="47" t="s">
        <v>278</v>
      </c>
      <c r="B33" s="36"/>
      <c r="C33" s="36"/>
      <c r="H33" s="36">
        <v>2591.85</v>
      </c>
      <c r="I33" s="36">
        <v>231.51</v>
      </c>
      <c r="J33" s="36">
        <v>3172.25</v>
      </c>
      <c r="K33" s="36">
        <v>162</v>
      </c>
      <c r="L33" s="36">
        <v>3229.24</v>
      </c>
      <c r="M33" s="36">
        <v>114</v>
      </c>
      <c r="N33" s="36">
        <v>3287.01</v>
      </c>
      <c r="O33" s="36">
        <v>80</v>
      </c>
      <c r="P33" s="1">
        <v>3345.63</v>
      </c>
      <c r="Q33" s="1">
        <v>56</v>
      </c>
      <c r="R33" s="1">
        <v>563.4</v>
      </c>
      <c r="S33" s="1">
        <v>7</v>
      </c>
      <c r="AE33" s="48"/>
    </row>
    <row r="34" spans="1:36" ht="16.5" x14ac:dyDescent="0.3">
      <c r="A34" s="94" t="s">
        <v>279</v>
      </c>
      <c r="B34" s="36"/>
      <c r="C34" s="36"/>
      <c r="H34" s="36">
        <v>5164.09</v>
      </c>
      <c r="I34" s="36">
        <v>428</v>
      </c>
      <c r="J34" s="36">
        <v>6317.13</v>
      </c>
      <c r="K34" s="36">
        <v>299</v>
      </c>
      <c r="L34" s="36">
        <v>6330.12</v>
      </c>
      <c r="M34" s="36">
        <v>210</v>
      </c>
      <c r="N34" s="36">
        <v>6545.15</v>
      </c>
      <c r="O34" s="36">
        <v>145</v>
      </c>
      <c r="P34" s="1">
        <v>6661.93</v>
      </c>
      <c r="Q34" s="1">
        <v>103</v>
      </c>
      <c r="R34" s="1">
        <v>1121.8499999999999</v>
      </c>
      <c r="S34" s="1">
        <v>12</v>
      </c>
      <c r="AE34" s="48"/>
    </row>
    <row r="35" spans="1:36" x14ac:dyDescent="0.2">
      <c r="A35" s="47" t="s">
        <v>278</v>
      </c>
      <c r="H35" s="1">
        <v>938.99</v>
      </c>
      <c r="I35" s="1">
        <v>129.38999999999999</v>
      </c>
      <c r="J35" s="1">
        <v>3817.01</v>
      </c>
      <c r="K35" s="1">
        <v>636.16999999999996</v>
      </c>
      <c r="L35" s="1">
        <v>3918.85</v>
      </c>
      <c r="M35" s="1">
        <v>364.65</v>
      </c>
      <c r="N35" s="1">
        <v>4023.38</v>
      </c>
      <c r="O35" s="1">
        <v>250.09</v>
      </c>
      <c r="P35" s="1">
        <v>4124.28</v>
      </c>
      <c r="Q35" s="1">
        <v>143.19999999999999</v>
      </c>
      <c r="R35" s="1">
        <v>3170.27</v>
      </c>
      <c r="S35" s="1">
        <v>34.83</v>
      </c>
      <c r="AE35" s="48"/>
    </row>
    <row r="36" spans="1:36" x14ac:dyDescent="0.2">
      <c r="A36" s="47" t="s">
        <v>383</v>
      </c>
      <c r="L36" s="1">
        <v>5164.09</v>
      </c>
      <c r="M36" s="1">
        <v>428</v>
      </c>
      <c r="N36" s="1">
        <v>6317.13</v>
      </c>
      <c r="O36" s="1">
        <v>299</v>
      </c>
      <c r="P36" s="1">
        <v>6330.12</v>
      </c>
      <c r="Q36" s="1">
        <v>210</v>
      </c>
      <c r="R36" s="1">
        <v>6545.15</v>
      </c>
      <c r="S36" s="1">
        <v>145</v>
      </c>
      <c r="T36" s="1">
        <v>6661.93</v>
      </c>
      <c r="U36" s="1">
        <v>103</v>
      </c>
      <c r="V36" s="1">
        <v>1121.8499999999999</v>
      </c>
      <c r="W36" s="1">
        <v>12</v>
      </c>
      <c r="AE36" s="48"/>
    </row>
    <row r="37" spans="1:36" x14ac:dyDescent="0.2">
      <c r="A37" s="47"/>
      <c r="AE37" s="48"/>
    </row>
    <row r="38" spans="1:36" ht="15" x14ac:dyDescent="0.25">
      <c r="A38" s="51" t="s">
        <v>27</v>
      </c>
      <c r="B38" s="49"/>
      <c r="C38" s="50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3"/>
    </row>
    <row r="39" spans="1:36" x14ac:dyDescent="0.2">
      <c r="A39" s="42" t="s">
        <v>29</v>
      </c>
      <c r="B39" s="35">
        <f>1700000-F39</f>
        <v>1580701.64</v>
      </c>
      <c r="C39" s="79">
        <f>H39+J39+L39+N39+P39+R39+T39+V39+X39+Z39+AB39+AD39+AF39+AH39</f>
        <v>1580701.6400000004</v>
      </c>
      <c r="D39" s="44"/>
      <c r="E39" s="44">
        <v>17003</v>
      </c>
      <c r="F39" s="82">
        <v>119298.36</v>
      </c>
      <c r="G39" s="35">
        <v>16400</v>
      </c>
      <c r="H39" s="60">
        <v>119298.36</v>
      </c>
      <c r="I39" s="60">
        <v>15300</v>
      </c>
      <c r="J39" s="60">
        <v>119298.36</v>
      </c>
      <c r="K39" s="60">
        <v>14200</v>
      </c>
      <c r="L39" s="60">
        <v>119298.36</v>
      </c>
      <c r="M39" s="60">
        <v>12659.02</v>
      </c>
      <c r="N39" s="60">
        <v>119298.36</v>
      </c>
      <c r="O39" s="44">
        <v>10464.08</v>
      </c>
      <c r="P39" s="44">
        <v>119298.36</v>
      </c>
      <c r="Q39" s="44">
        <v>10341.819999999998</v>
      </c>
      <c r="R39" s="44">
        <v>119298.36</v>
      </c>
      <c r="S39" s="44">
        <v>9139.18</v>
      </c>
      <c r="T39" s="44">
        <v>119298.36</v>
      </c>
      <c r="U39" s="44"/>
      <c r="V39" s="44">
        <v>119298.36</v>
      </c>
      <c r="W39" s="44"/>
      <c r="X39" s="44">
        <v>119298.36</v>
      </c>
      <c r="Y39" s="44"/>
      <c r="Z39" s="44">
        <v>119298.36</v>
      </c>
      <c r="AA39" s="44"/>
      <c r="AB39" s="44">
        <v>47718.05</v>
      </c>
      <c r="AC39" s="44"/>
      <c r="AD39" s="44">
        <v>113333.33</v>
      </c>
      <c r="AE39" s="44"/>
      <c r="AF39" s="27">
        <v>113333.33</v>
      </c>
      <c r="AG39" s="27"/>
      <c r="AH39" s="27">
        <v>113333.33</v>
      </c>
      <c r="AI39" s="27"/>
    </row>
    <row r="40" spans="1:36" x14ac:dyDescent="0.2">
      <c r="A40" s="42" t="s">
        <v>43</v>
      </c>
      <c r="B40" s="35"/>
      <c r="C40" s="26">
        <f>H40+J40+L40+N40+P40+R40+T40+V40+X40</f>
        <v>331300</v>
      </c>
      <c r="D40" s="44"/>
      <c r="E40" s="44"/>
      <c r="F40" s="82"/>
      <c r="G40" s="35"/>
      <c r="H40" s="60">
        <v>6761</v>
      </c>
      <c r="I40" s="60">
        <v>1300</v>
      </c>
      <c r="J40" s="60">
        <v>81134.759999999995</v>
      </c>
      <c r="K40" s="60">
        <v>3437.1499999999996</v>
      </c>
      <c r="L40" s="60">
        <v>81134.759999999995</v>
      </c>
      <c r="M40" s="60">
        <v>2219.46</v>
      </c>
      <c r="N40" s="89">
        <v>81134.759999999995</v>
      </c>
      <c r="O40" s="44">
        <v>1495.9399999999998</v>
      </c>
      <c r="P40" s="44">
        <v>81134.720000000001</v>
      </c>
      <c r="Q40" s="120">
        <v>547.20999999999992</v>
      </c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27"/>
      <c r="AG40" s="27"/>
      <c r="AH40" s="27"/>
      <c r="AI40" s="27"/>
    </row>
    <row r="41" spans="1:36" ht="15" x14ac:dyDescent="0.25">
      <c r="A41" s="40" t="s">
        <v>31</v>
      </c>
      <c r="B41" s="27"/>
      <c r="C41" s="26">
        <f>L41+N41+P41+R41+T41+V41+X41+Z41+AB41</f>
        <v>1072292</v>
      </c>
      <c r="D41" s="27"/>
      <c r="E41" s="27"/>
      <c r="F41" s="27"/>
      <c r="G41" s="27"/>
      <c r="H41" s="27"/>
      <c r="I41" s="27">
        <v>21400</v>
      </c>
      <c r="J41" s="40"/>
      <c r="K41" s="35">
        <v>14679.05</v>
      </c>
      <c r="L41" s="92">
        <v>128675</v>
      </c>
      <c r="M41" s="98">
        <v>14389.08</v>
      </c>
      <c r="N41" s="122">
        <v>128675</v>
      </c>
      <c r="O41" s="35">
        <v>12561.899999999998</v>
      </c>
      <c r="P41" s="92">
        <v>128675</v>
      </c>
      <c r="Q41" s="121">
        <v>10734.720000000001</v>
      </c>
      <c r="R41" s="92">
        <v>128675</v>
      </c>
      <c r="S41" s="35">
        <v>8907.52</v>
      </c>
      <c r="T41" s="92">
        <v>128675</v>
      </c>
      <c r="U41" s="35">
        <v>7080.3499999999995</v>
      </c>
      <c r="V41" s="92">
        <v>128675</v>
      </c>
      <c r="W41" s="35">
        <v>5253.1500000000015</v>
      </c>
      <c r="X41" s="92">
        <v>128675</v>
      </c>
      <c r="Y41" s="35">
        <v>3425.9800000000005</v>
      </c>
      <c r="Z41" s="92">
        <v>128675</v>
      </c>
      <c r="AA41" s="100">
        <v>1598.7800000000002</v>
      </c>
      <c r="AB41" s="92">
        <v>42892</v>
      </c>
      <c r="AC41" s="35">
        <v>126.89999999999999</v>
      </c>
      <c r="AD41" s="27"/>
      <c r="AE41" s="27"/>
      <c r="AF41" s="27"/>
      <c r="AG41" s="27"/>
      <c r="AH41" s="27"/>
      <c r="AI41" s="27"/>
      <c r="AJ41" s="71">
        <f>AB41+Z41+X41+V41+T41+R41+P41+N41+L41+J41</f>
        <v>1072292</v>
      </c>
    </row>
    <row r="42" spans="1:36" ht="15" x14ac:dyDescent="0.25">
      <c r="A42" s="102" t="s">
        <v>41</v>
      </c>
      <c r="B42" s="27"/>
      <c r="C42" s="26">
        <f>L42+N42+P42+R42+T42+V42+X42+Z42+AB42+AD42</f>
        <v>1175999.9999999998</v>
      </c>
      <c r="D42" s="27"/>
      <c r="E42" s="27"/>
      <c r="F42" s="27"/>
      <c r="G42" s="27"/>
      <c r="H42" s="27"/>
      <c r="I42" s="27"/>
      <c r="J42" s="27"/>
      <c r="K42" s="27">
        <v>9912</v>
      </c>
      <c r="L42" s="27">
        <v>98000.01</v>
      </c>
      <c r="M42" s="27">
        <v>10303</v>
      </c>
      <c r="N42" s="27">
        <v>130666.68</v>
      </c>
      <c r="O42">
        <v>8450</v>
      </c>
      <c r="P42" s="27">
        <v>130666.68</v>
      </c>
      <c r="Q42">
        <v>14695</v>
      </c>
      <c r="R42" s="27">
        <v>130666.68</v>
      </c>
      <c r="S42" s="27">
        <v>12608</v>
      </c>
      <c r="T42" s="27">
        <v>130666.68</v>
      </c>
      <c r="U42" s="27"/>
      <c r="V42" s="27">
        <v>130666.68</v>
      </c>
      <c r="W42" s="27"/>
      <c r="X42" s="27">
        <v>130666.68</v>
      </c>
      <c r="Y42" s="27"/>
      <c r="Z42" s="27">
        <v>130666.68</v>
      </c>
      <c r="AA42" s="27"/>
      <c r="AB42" s="27">
        <v>130666.68</v>
      </c>
      <c r="AC42" s="27"/>
      <c r="AD42" s="27">
        <v>32666.55</v>
      </c>
      <c r="AE42" s="27"/>
      <c r="AF42" s="27"/>
      <c r="AG42" s="27"/>
      <c r="AH42" s="27"/>
      <c r="AI42" s="27"/>
      <c r="AJ42" s="71">
        <f>AB42+Z42+X42+V42+T42+R42+P42+N42+L42+J42+AD42</f>
        <v>1175999.9999999998</v>
      </c>
    </row>
    <row r="43" spans="1:36" ht="15" x14ac:dyDescent="0.2">
      <c r="A43" s="102" t="s">
        <v>32</v>
      </c>
      <c r="B43" s="27"/>
      <c r="C43" s="26">
        <f>N43+P43+R43+T43+V43+X43+Z43+AB43+AD43</f>
        <v>935000.28000000014</v>
      </c>
      <c r="D43" s="27"/>
      <c r="E43" s="27"/>
      <c r="F43" s="27"/>
      <c r="G43" s="27"/>
      <c r="H43" s="27"/>
      <c r="I43" s="27"/>
      <c r="J43" s="27"/>
      <c r="K43" s="27"/>
      <c r="L43" s="27"/>
      <c r="M43" s="27">
        <v>7480</v>
      </c>
      <c r="N43" s="26">
        <v>103888.92</v>
      </c>
      <c r="O43" s="97">
        <v>10650</v>
      </c>
      <c r="P43" s="27">
        <v>103888.92</v>
      </c>
      <c r="Q43" s="27">
        <v>5866</v>
      </c>
      <c r="R43" s="27">
        <v>103888.92</v>
      </c>
      <c r="S43" s="27">
        <v>5088</v>
      </c>
      <c r="T43" s="27">
        <v>103888.92</v>
      </c>
      <c r="U43" s="27"/>
      <c r="V43" s="27">
        <v>103888.92</v>
      </c>
      <c r="W43" s="27"/>
      <c r="X43" s="27">
        <v>103888.92</v>
      </c>
      <c r="Y43" s="27"/>
      <c r="Z43" s="27">
        <v>103888.92</v>
      </c>
      <c r="AA43" s="27"/>
      <c r="AB43" s="27">
        <v>103888.92</v>
      </c>
      <c r="AC43" s="27"/>
      <c r="AD43" s="27">
        <v>103888.92</v>
      </c>
      <c r="AE43" s="27"/>
      <c r="AF43" s="27">
        <v>103888.64</v>
      </c>
      <c r="AG43" s="27"/>
      <c r="AH43" s="27"/>
      <c r="AI43" s="27"/>
    </row>
    <row r="44" spans="1:36" x14ac:dyDescent="0.2">
      <c r="A44" s="40" t="s">
        <v>42</v>
      </c>
      <c r="B44" s="27"/>
      <c r="C44" s="26">
        <v>100000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>
        <v>500</v>
      </c>
      <c r="P44" s="27">
        <v>20000</v>
      </c>
      <c r="Q44" s="27">
        <v>800</v>
      </c>
      <c r="R44" s="27">
        <v>20000</v>
      </c>
      <c r="S44" s="27">
        <v>600</v>
      </c>
      <c r="T44" s="27">
        <v>20000</v>
      </c>
      <c r="U44" s="27">
        <v>400</v>
      </c>
      <c r="V44" s="27">
        <v>20000</v>
      </c>
      <c r="W44" s="27">
        <v>200</v>
      </c>
      <c r="X44" s="27">
        <v>20000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6" x14ac:dyDescent="0.2">
      <c r="A45" s="40"/>
      <c r="B45" s="27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6" ht="15" customHeight="1" x14ac:dyDescent="0.2">
      <c r="M46" s="36"/>
    </row>
    <row r="47" spans="1:36" x14ac:dyDescent="0.2">
      <c r="A47" s="1" t="s">
        <v>35</v>
      </c>
      <c r="B47" s="31"/>
      <c r="C47" s="1"/>
      <c r="D47" s="86">
        <f>SUM(D5:D38)</f>
        <v>524398.88</v>
      </c>
      <c r="E47" s="2">
        <f>SUM(E5:E39)</f>
        <v>93527.32</v>
      </c>
      <c r="F47" s="64">
        <f>SUM(F5:F39)</f>
        <v>710521.59</v>
      </c>
      <c r="G47" s="36">
        <f>SUM(G5:G39)</f>
        <v>83818.270000000019</v>
      </c>
      <c r="H47" s="64">
        <f t="shared" ref="H47:J47" si="0">SUM(H5:H43)</f>
        <v>734240.84</v>
      </c>
      <c r="I47" s="36">
        <f t="shared" si="0"/>
        <v>96977.69</v>
      </c>
      <c r="J47" s="64">
        <f t="shared" si="0"/>
        <v>776721.41</v>
      </c>
      <c r="K47" s="36">
        <f>SUM(K5:K43)</f>
        <v>91647.290000000008</v>
      </c>
      <c r="L47" s="64">
        <f>SUM(L5:L45)</f>
        <v>950504.52000000014</v>
      </c>
      <c r="M47" s="36">
        <f t="shared" ref="M47:AI47" si="1">SUM(M5:M45)</f>
        <v>86494.78</v>
      </c>
      <c r="N47" s="64">
        <f t="shared" si="1"/>
        <v>999212.36000000022</v>
      </c>
      <c r="O47" s="36">
        <f t="shared" si="1"/>
        <v>76355.42</v>
      </c>
      <c r="P47" s="64">
        <f>SUM(P5:P45)</f>
        <v>1002128.0300000001</v>
      </c>
      <c r="Q47" s="36">
        <f t="shared" si="1"/>
        <v>64320.93</v>
      </c>
      <c r="R47" s="64">
        <f>SUM(R5:R45)</f>
        <v>909783.86000000022</v>
      </c>
      <c r="S47" s="36">
        <f t="shared" si="1"/>
        <v>51607.8</v>
      </c>
      <c r="T47" s="64">
        <f t="shared" si="1"/>
        <v>875916.54999999993</v>
      </c>
      <c r="U47" s="64">
        <f t="shared" si="1"/>
        <v>18455.149999999998</v>
      </c>
      <c r="V47" s="64">
        <f t="shared" si="1"/>
        <v>770703.61</v>
      </c>
      <c r="W47" s="64">
        <f>SUM(W5:W45)</f>
        <v>13503.630000000001</v>
      </c>
      <c r="X47" s="64">
        <f t="shared" si="1"/>
        <v>712116.07</v>
      </c>
      <c r="Y47" s="64">
        <f t="shared" si="1"/>
        <v>9007.0600000000013</v>
      </c>
      <c r="Z47" s="64">
        <f t="shared" si="1"/>
        <v>650676.68000000005</v>
      </c>
      <c r="AA47" s="64">
        <f t="shared" si="1"/>
        <v>4918.47</v>
      </c>
      <c r="AB47" s="64">
        <f t="shared" si="1"/>
        <v>417124.73999999993</v>
      </c>
      <c r="AC47" s="64">
        <f t="shared" si="1"/>
        <v>1675.9</v>
      </c>
      <c r="AD47" s="64">
        <f t="shared" si="1"/>
        <v>273154.56</v>
      </c>
      <c r="AE47" s="64">
        <f t="shared" si="1"/>
        <v>124</v>
      </c>
      <c r="AF47" s="64">
        <f t="shared" si="1"/>
        <v>217221.97</v>
      </c>
      <c r="AG47" s="64">
        <f t="shared" si="1"/>
        <v>0</v>
      </c>
      <c r="AH47" s="64">
        <f t="shared" si="1"/>
        <v>113333.33</v>
      </c>
      <c r="AI47" s="64">
        <f t="shared" si="1"/>
        <v>0</v>
      </c>
    </row>
    <row r="48" spans="1:36" x14ac:dyDescent="0.2">
      <c r="D48" s="39"/>
      <c r="F48" s="39"/>
      <c r="H48" s="39"/>
      <c r="J48" s="39"/>
      <c r="L48" s="56"/>
    </row>
    <row r="49" spans="2:31" x14ac:dyDescent="0.2">
      <c r="B49" s="36"/>
      <c r="C49" s="87"/>
      <c r="D49" s="33"/>
      <c r="E49" s="33"/>
      <c r="F49" s="87"/>
      <c r="H49" s="36"/>
      <c r="I49" s="36" t="s">
        <v>280</v>
      </c>
      <c r="J49" s="2">
        <f>SUM(J5:J25)+SUM(J39:J41)</f>
        <v>749266.36</v>
      </c>
      <c r="K49" s="2">
        <f>SUM(K5:K25)+SUM(K39:K42)</f>
        <v>90047.58</v>
      </c>
      <c r="L49" s="36"/>
    </row>
    <row r="50" spans="2:31" ht="15" x14ac:dyDescent="0.25">
      <c r="F50" s="95"/>
      <c r="I50" s="1" t="s">
        <v>281</v>
      </c>
      <c r="J50" s="88">
        <f>SUM(J29:J35)</f>
        <v>27455.050000000003</v>
      </c>
      <c r="K50" s="88">
        <f>SUM(K29:K35)</f>
        <v>1599.71</v>
      </c>
      <c r="L50" s="1">
        <v>2022</v>
      </c>
      <c r="M50" s="24"/>
      <c r="N50" s="24">
        <v>2023</v>
      </c>
      <c r="O50" s="24"/>
      <c r="P50" s="24">
        <v>2024</v>
      </c>
      <c r="Q50" s="24"/>
      <c r="R50" s="24"/>
      <c r="S50" s="24"/>
    </row>
    <row r="51" spans="2:31" ht="15" x14ac:dyDescent="0.25">
      <c r="B51" s="56"/>
      <c r="D51" s="39"/>
      <c r="F51" s="39"/>
      <c r="H51" s="90"/>
      <c r="I51" s="90" t="s">
        <v>282</v>
      </c>
      <c r="J51" s="96">
        <f>J49+J50</f>
        <v>776721.41</v>
      </c>
      <c r="L51" s="56"/>
      <c r="M51" s="24"/>
      <c r="N51" s="24"/>
      <c r="O51" s="24"/>
      <c r="P51" s="24"/>
      <c r="Q51" s="24"/>
      <c r="R51" s="24"/>
      <c r="S51" s="24"/>
    </row>
    <row r="52" spans="2:31" x14ac:dyDescent="0.2">
      <c r="C52" s="52"/>
      <c r="H52" s="2"/>
      <c r="I52" s="52"/>
    </row>
    <row r="53" spans="2:31" ht="15" x14ac:dyDescent="0.25">
      <c r="C53" s="7" t="s">
        <v>895</v>
      </c>
      <c r="D53" s="127">
        <v>2018</v>
      </c>
      <c r="E53" s="128"/>
      <c r="F53" s="8">
        <v>2019</v>
      </c>
      <c r="G53" s="9"/>
      <c r="H53" s="8">
        <v>2020</v>
      </c>
      <c r="I53" s="9"/>
      <c r="J53" s="8">
        <v>2021</v>
      </c>
      <c r="K53" s="9"/>
      <c r="L53" s="8">
        <v>2022</v>
      </c>
      <c r="M53" s="9"/>
      <c r="N53" s="8">
        <v>2023</v>
      </c>
      <c r="O53" s="10"/>
      <c r="P53" s="8">
        <v>2024</v>
      </c>
      <c r="Q53" s="9"/>
      <c r="R53" s="11">
        <v>2025</v>
      </c>
      <c r="S53" s="12"/>
      <c r="T53" s="13">
        <v>2026</v>
      </c>
      <c r="U53" s="12"/>
      <c r="V53" s="14">
        <v>2027</v>
      </c>
      <c r="W53" s="15"/>
      <c r="X53" s="14">
        <v>2028</v>
      </c>
      <c r="Y53" s="15"/>
      <c r="Z53" s="14">
        <v>2029</v>
      </c>
      <c r="AA53" s="15"/>
      <c r="AB53" s="14">
        <v>2030</v>
      </c>
      <c r="AC53" s="15"/>
      <c r="AD53" s="14">
        <v>2031</v>
      </c>
      <c r="AE53" s="15"/>
    </row>
    <row r="54" spans="2:31" x14ac:dyDescent="0.2">
      <c r="B54" s="2"/>
      <c r="F54" s="36"/>
      <c r="K54" s="2"/>
    </row>
    <row r="55" spans="2:31" ht="15" x14ac:dyDescent="0.25">
      <c r="B55" s="36"/>
      <c r="F55" s="85"/>
    </row>
  </sheetData>
  <mergeCells count="2">
    <mergeCell ref="D2:E2"/>
    <mergeCell ref="D53:E53"/>
  </mergeCells>
  <phoneticPr fontId="14" type="noConversion"/>
  <pageMargins left="0.7" right="0.7" top="0.75" bottom="0.75" header="0.3" footer="0.3"/>
  <pageSetup paperSize="9" scale="36" orientation="landscape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0B57-43BE-4C28-9B59-FFB4D6F55A17}">
  <dimension ref="A1:E87"/>
  <sheetViews>
    <sheetView topLeftCell="A43" workbookViewId="0">
      <selection activeCell="D60" sqref="D60"/>
    </sheetView>
  </sheetViews>
  <sheetFormatPr defaultRowHeight="15" x14ac:dyDescent="0.25"/>
  <cols>
    <col min="1" max="1" width="12" customWidth="1"/>
    <col min="2" max="2" width="13.42578125" customWidth="1"/>
    <col min="4" max="4" width="9.140625" style="124"/>
  </cols>
  <sheetData>
    <row r="1" spans="1:5" x14ac:dyDescent="0.25">
      <c r="A1" s="101">
        <v>44347</v>
      </c>
      <c r="B1" s="59" t="s">
        <v>492</v>
      </c>
      <c r="C1" s="59" t="s">
        <v>575</v>
      </c>
      <c r="D1" s="123" t="s">
        <v>576</v>
      </c>
      <c r="E1" s="59" t="s">
        <v>577</v>
      </c>
    </row>
    <row r="2" spans="1:5" x14ac:dyDescent="0.25">
      <c r="A2" s="101">
        <v>44377</v>
      </c>
      <c r="B2" s="59" t="s">
        <v>493</v>
      </c>
      <c r="C2" s="59" t="s">
        <v>575</v>
      </c>
      <c r="D2" s="123" t="s">
        <v>578</v>
      </c>
      <c r="E2" s="59" t="s">
        <v>579</v>
      </c>
    </row>
    <row r="3" spans="1:5" x14ac:dyDescent="0.25">
      <c r="A3" s="101">
        <v>44408</v>
      </c>
      <c r="B3" s="59" t="s">
        <v>494</v>
      </c>
      <c r="C3" s="59" t="s">
        <v>575</v>
      </c>
      <c r="D3" s="123" t="s">
        <v>580</v>
      </c>
      <c r="E3" s="59" t="s">
        <v>581</v>
      </c>
    </row>
    <row r="4" spans="1:5" x14ac:dyDescent="0.25">
      <c r="A4" s="101">
        <v>44439</v>
      </c>
      <c r="B4" s="59" t="s">
        <v>495</v>
      </c>
      <c r="C4" s="59" t="s">
        <v>575</v>
      </c>
      <c r="D4" s="123" t="s">
        <v>582</v>
      </c>
      <c r="E4" s="59" t="s">
        <v>583</v>
      </c>
    </row>
    <row r="5" spans="1:5" x14ac:dyDescent="0.25">
      <c r="A5" s="101">
        <v>44469</v>
      </c>
      <c r="B5" s="59" t="s">
        <v>496</v>
      </c>
      <c r="C5" s="59" t="s">
        <v>575</v>
      </c>
      <c r="D5" s="123" t="s">
        <v>584</v>
      </c>
      <c r="E5" s="59" t="s">
        <v>585</v>
      </c>
    </row>
    <row r="6" spans="1:5" x14ac:dyDescent="0.25">
      <c r="A6" s="101">
        <v>44500</v>
      </c>
      <c r="B6" s="59" t="s">
        <v>497</v>
      </c>
      <c r="C6" s="59" t="s">
        <v>575</v>
      </c>
      <c r="D6" s="123" t="s">
        <v>586</v>
      </c>
      <c r="E6" s="59" t="s">
        <v>587</v>
      </c>
    </row>
    <row r="7" spans="1:5" x14ac:dyDescent="0.25">
      <c r="A7" s="101">
        <v>44530</v>
      </c>
      <c r="B7" s="59" t="s">
        <v>498</v>
      </c>
      <c r="C7" s="59" t="s">
        <v>575</v>
      </c>
      <c r="D7" s="123" t="s">
        <v>588</v>
      </c>
      <c r="E7" s="59" t="s">
        <v>589</v>
      </c>
    </row>
    <row r="8" spans="1:5" x14ac:dyDescent="0.25">
      <c r="A8" s="101">
        <v>44561</v>
      </c>
      <c r="B8" s="59" t="s">
        <v>499</v>
      </c>
      <c r="C8" s="59" t="s">
        <v>575</v>
      </c>
      <c r="D8" s="123" t="s">
        <v>590</v>
      </c>
      <c r="E8" s="59" t="s">
        <v>591</v>
      </c>
    </row>
    <row r="9" spans="1:5" x14ac:dyDescent="0.25">
      <c r="A9" s="101">
        <v>44592</v>
      </c>
      <c r="B9" s="59" t="s">
        <v>500</v>
      </c>
      <c r="C9" s="59" t="s">
        <v>575</v>
      </c>
      <c r="D9" s="123">
        <v>1120.96</v>
      </c>
      <c r="E9" s="59" t="s">
        <v>592</v>
      </c>
    </row>
    <row r="10" spans="1:5" x14ac:dyDescent="0.25">
      <c r="A10" s="101">
        <v>44620</v>
      </c>
      <c r="B10" s="59" t="s">
        <v>501</v>
      </c>
      <c r="C10" s="59" t="s">
        <v>575</v>
      </c>
      <c r="D10" s="123">
        <v>1004.92</v>
      </c>
      <c r="E10" s="59" t="s">
        <v>593</v>
      </c>
    </row>
    <row r="11" spans="1:5" x14ac:dyDescent="0.25">
      <c r="A11" s="101">
        <v>44651</v>
      </c>
      <c r="B11" s="59" t="s">
        <v>502</v>
      </c>
      <c r="C11" s="59" t="s">
        <v>575</v>
      </c>
      <c r="D11" s="123">
        <v>1104.53</v>
      </c>
      <c r="E11" s="59" t="s">
        <v>594</v>
      </c>
    </row>
    <row r="12" spans="1:5" x14ac:dyDescent="0.25">
      <c r="A12" s="101">
        <v>44681</v>
      </c>
      <c r="B12" s="59" t="s">
        <v>503</v>
      </c>
      <c r="C12" s="59" t="s">
        <v>575</v>
      </c>
      <c r="D12" s="123">
        <v>1060.8</v>
      </c>
      <c r="E12" s="59" t="s">
        <v>595</v>
      </c>
    </row>
    <row r="13" spans="1:5" x14ac:dyDescent="0.25">
      <c r="A13" s="101">
        <v>44712</v>
      </c>
      <c r="B13" s="59" t="s">
        <v>504</v>
      </c>
      <c r="C13" s="59" t="s">
        <v>575</v>
      </c>
      <c r="D13" s="123">
        <v>1087.79</v>
      </c>
      <c r="E13" s="59" t="s">
        <v>596</v>
      </c>
    </row>
    <row r="14" spans="1:5" x14ac:dyDescent="0.25">
      <c r="A14" s="101">
        <v>44742</v>
      </c>
      <c r="B14" s="59" t="s">
        <v>505</v>
      </c>
      <c r="C14" s="59" t="s">
        <v>575</v>
      </c>
      <c r="D14" s="123">
        <v>1044.5999999999999</v>
      </c>
      <c r="E14" s="59" t="s">
        <v>597</v>
      </c>
    </row>
    <row r="15" spans="1:5" x14ac:dyDescent="0.25">
      <c r="A15" s="101">
        <v>44773</v>
      </c>
      <c r="B15" s="59" t="s">
        <v>506</v>
      </c>
      <c r="C15" s="59" t="s">
        <v>575</v>
      </c>
      <c r="D15" s="123">
        <v>1071.3599999999999</v>
      </c>
      <c r="E15" s="59" t="s">
        <v>598</v>
      </c>
    </row>
    <row r="16" spans="1:5" x14ac:dyDescent="0.25">
      <c r="A16" s="101">
        <v>44804</v>
      </c>
      <c r="B16" s="59" t="s">
        <v>507</v>
      </c>
      <c r="C16" s="59" t="s">
        <v>575</v>
      </c>
      <c r="D16" s="123">
        <v>1062.99</v>
      </c>
      <c r="E16" s="59" t="s">
        <v>599</v>
      </c>
    </row>
    <row r="17" spans="1:5" x14ac:dyDescent="0.25">
      <c r="A17" s="101">
        <v>44834</v>
      </c>
      <c r="B17" s="59" t="s">
        <v>508</v>
      </c>
      <c r="C17" s="59" t="s">
        <v>575</v>
      </c>
      <c r="D17" s="123">
        <v>1020.6</v>
      </c>
      <c r="E17" s="59" t="s">
        <v>600</v>
      </c>
    </row>
    <row r="18" spans="1:5" x14ac:dyDescent="0.25">
      <c r="A18" s="101">
        <v>44865</v>
      </c>
      <c r="B18" s="59" t="s">
        <v>509</v>
      </c>
      <c r="C18" s="59" t="s">
        <v>575</v>
      </c>
      <c r="D18" s="123">
        <v>1046.25</v>
      </c>
      <c r="E18" s="59" t="s">
        <v>601</v>
      </c>
    </row>
    <row r="19" spans="1:5" x14ac:dyDescent="0.25">
      <c r="A19" s="101">
        <v>44895</v>
      </c>
      <c r="B19" s="59" t="s">
        <v>510</v>
      </c>
      <c r="C19" s="59" t="s">
        <v>575</v>
      </c>
      <c r="D19" s="123">
        <v>1004.4</v>
      </c>
      <c r="E19" s="59" t="s">
        <v>602</v>
      </c>
    </row>
    <row r="20" spans="1:5" x14ac:dyDescent="0.25">
      <c r="A20" s="101">
        <v>44926</v>
      </c>
      <c r="B20" s="59" t="s">
        <v>511</v>
      </c>
      <c r="C20" s="59" t="s">
        <v>575</v>
      </c>
      <c r="D20" s="123">
        <v>1029.82</v>
      </c>
      <c r="E20" s="59" t="s">
        <v>603</v>
      </c>
    </row>
    <row r="21" spans="1:5" x14ac:dyDescent="0.25">
      <c r="A21" s="101"/>
      <c r="B21" s="59"/>
      <c r="C21" s="59"/>
      <c r="D21" s="123">
        <f>SUM(D9:D20)</f>
        <v>12659.02</v>
      </c>
      <c r="E21" s="59"/>
    </row>
    <row r="22" spans="1:5" x14ac:dyDescent="0.25">
      <c r="A22" s="101">
        <v>44957</v>
      </c>
      <c r="B22" s="59" t="s">
        <v>512</v>
      </c>
      <c r="C22" s="59" t="s">
        <v>575</v>
      </c>
      <c r="D22" s="123" t="s">
        <v>668</v>
      </c>
      <c r="E22" s="59" t="s">
        <v>604</v>
      </c>
    </row>
    <row r="23" spans="1:5" x14ac:dyDescent="0.25">
      <c r="A23" s="101">
        <v>44985</v>
      </c>
      <c r="B23" s="59" t="s">
        <v>513</v>
      </c>
      <c r="C23" s="59" t="s">
        <v>575</v>
      </c>
      <c r="D23" s="123">
        <v>915.04</v>
      </c>
      <c r="E23" s="59" t="s">
        <v>605</v>
      </c>
    </row>
    <row r="24" spans="1:5" x14ac:dyDescent="0.25">
      <c r="A24" s="101">
        <v>45016</v>
      </c>
      <c r="B24" s="59" t="s">
        <v>514</v>
      </c>
      <c r="C24" s="59" t="s">
        <v>575</v>
      </c>
      <c r="D24" s="123">
        <v>1004.71</v>
      </c>
      <c r="E24" s="59" t="s">
        <v>606</v>
      </c>
    </row>
    <row r="25" spans="1:5" x14ac:dyDescent="0.25">
      <c r="A25" s="101">
        <v>45046</v>
      </c>
      <c r="B25" s="59" t="s">
        <v>515</v>
      </c>
      <c r="C25" s="59" t="s">
        <v>575</v>
      </c>
      <c r="D25" s="123">
        <v>964.2</v>
      </c>
      <c r="E25" s="59" t="s">
        <v>607</v>
      </c>
    </row>
    <row r="26" spans="1:5" x14ac:dyDescent="0.25">
      <c r="A26" s="101">
        <v>45077</v>
      </c>
      <c r="B26" s="59" t="s">
        <v>516</v>
      </c>
      <c r="C26" s="59" t="s">
        <v>575</v>
      </c>
      <c r="D26" s="123">
        <v>988.28</v>
      </c>
      <c r="E26" s="59" t="s">
        <v>608</v>
      </c>
    </row>
    <row r="27" spans="1:5" x14ac:dyDescent="0.25">
      <c r="A27" s="101">
        <v>45107</v>
      </c>
      <c r="B27" s="59" t="s">
        <v>517</v>
      </c>
      <c r="C27" s="59" t="s">
        <v>575</v>
      </c>
      <c r="D27" s="123">
        <v>948.3</v>
      </c>
      <c r="E27" s="59" t="s">
        <v>609</v>
      </c>
    </row>
    <row r="28" spans="1:5" x14ac:dyDescent="0.25">
      <c r="A28" s="101">
        <v>45138</v>
      </c>
      <c r="B28" s="59" t="s">
        <v>518</v>
      </c>
      <c r="C28" s="59" t="s">
        <v>575</v>
      </c>
      <c r="D28" s="123">
        <v>971.54</v>
      </c>
      <c r="E28" s="59" t="s">
        <v>610</v>
      </c>
    </row>
    <row r="29" spans="1:5" x14ac:dyDescent="0.25">
      <c r="A29" s="101">
        <v>45169</v>
      </c>
      <c r="B29" s="59" t="s">
        <v>519</v>
      </c>
      <c r="C29" s="59" t="s">
        <v>575</v>
      </c>
      <c r="D29" s="123">
        <v>963.17</v>
      </c>
      <c r="E29" s="59" t="s">
        <v>611</v>
      </c>
    </row>
    <row r="30" spans="1:5" x14ac:dyDescent="0.25">
      <c r="A30" s="101">
        <v>45199</v>
      </c>
      <c r="B30" s="59" t="s">
        <v>520</v>
      </c>
      <c r="C30" s="59" t="s">
        <v>575</v>
      </c>
      <c r="D30" s="123">
        <v>924</v>
      </c>
      <c r="E30" s="59" t="s">
        <v>612</v>
      </c>
    </row>
    <row r="31" spans="1:5" x14ac:dyDescent="0.25">
      <c r="A31" s="101">
        <v>45230</v>
      </c>
      <c r="B31" s="59" t="s">
        <v>521</v>
      </c>
      <c r="C31" s="59" t="s">
        <v>575</v>
      </c>
      <c r="D31" s="123">
        <v>946.74</v>
      </c>
      <c r="E31" s="59" t="s">
        <v>613</v>
      </c>
    </row>
    <row r="32" spans="1:5" x14ac:dyDescent="0.25">
      <c r="A32" s="101">
        <v>45260</v>
      </c>
      <c r="B32" s="59" t="s">
        <v>522</v>
      </c>
      <c r="C32" s="59" t="s">
        <v>575</v>
      </c>
      <c r="D32" s="123">
        <v>908.1</v>
      </c>
      <c r="E32" s="59" t="s">
        <v>614</v>
      </c>
    </row>
    <row r="33" spans="1:5" x14ac:dyDescent="0.25">
      <c r="A33" s="101">
        <v>45291</v>
      </c>
      <c r="B33" s="59" t="s">
        <v>523</v>
      </c>
      <c r="C33" s="59" t="s">
        <v>575</v>
      </c>
      <c r="D33" s="123">
        <v>930</v>
      </c>
      <c r="E33" s="59" t="s">
        <v>615</v>
      </c>
    </row>
    <row r="34" spans="1:5" x14ac:dyDescent="0.25">
      <c r="A34" s="101"/>
      <c r="B34" s="59"/>
      <c r="C34" s="59"/>
      <c r="D34" s="123">
        <f>SUM(D23:D33)</f>
        <v>10464.08</v>
      </c>
      <c r="E34" s="59"/>
    </row>
    <row r="35" spans="1:5" x14ac:dyDescent="0.25">
      <c r="A35" s="101">
        <v>45322</v>
      </c>
      <c r="B35" s="59" t="s">
        <v>524</v>
      </c>
      <c r="C35" s="59" t="s">
        <v>575</v>
      </c>
      <c r="D35" s="123">
        <v>921.63</v>
      </c>
      <c r="E35" s="59" t="s">
        <v>616</v>
      </c>
    </row>
    <row r="36" spans="1:5" x14ac:dyDescent="0.25">
      <c r="A36" s="101">
        <v>45351</v>
      </c>
      <c r="B36" s="59" t="s">
        <v>525</v>
      </c>
      <c r="C36" s="59" t="s">
        <v>575</v>
      </c>
      <c r="D36" s="123">
        <v>854.63</v>
      </c>
      <c r="E36" s="59" t="s">
        <v>617</v>
      </c>
    </row>
    <row r="37" spans="1:5" x14ac:dyDescent="0.25">
      <c r="A37" s="101">
        <v>45382</v>
      </c>
      <c r="B37" s="59" t="s">
        <v>526</v>
      </c>
      <c r="C37" s="59" t="s">
        <v>575</v>
      </c>
      <c r="D37" s="123">
        <v>905.2</v>
      </c>
      <c r="E37" s="59" t="s">
        <v>618</v>
      </c>
    </row>
    <row r="38" spans="1:5" x14ac:dyDescent="0.25">
      <c r="A38" s="101">
        <v>45412</v>
      </c>
      <c r="B38" s="59" t="s">
        <v>527</v>
      </c>
      <c r="C38" s="59" t="s">
        <v>575</v>
      </c>
      <c r="D38" s="123">
        <v>867.9</v>
      </c>
      <c r="E38" s="59" t="s">
        <v>619</v>
      </c>
    </row>
    <row r="39" spans="1:5" x14ac:dyDescent="0.25">
      <c r="A39" s="101">
        <v>45443</v>
      </c>
      <c r="B39" s="59" t="s">
        <v>528</v>
      </c>
      <c r="C39" s="59" t="s">
        <v>575</v>
      </c>
      <c r="D39" s="123">
        <v>888.46</v>
      </c>
      <c r="E39" s="59" t="s">
        <v>620</v>
      </c>
    </row>
    <row r="40" spans="1:5" x14ac:dyDescent="0.25">
      <c r="A40" s="101">
        <v>45473</v>
      </c>
      <c r="B40" s="59" t="s">
        <v>529</v>
      </c>
      <c r="C40" s="59" t="s">
        <v>575</v>
      </c>
      <c r="D40" s="123">
        <v>851.7</v>
      </c>
      <c r="E40" s="59" t="s">
        <v>621</v>
      </c>
    </row>
    <row r="41" spans="1:5" x14ac:dyDescent="0.25">
      <c r="A41" s="101">
        <v>45504</v>
      </c>
      <c r="B41" s="59" t="s">
        <v>530</v>
      </c>
      <c r="C41" s="59" t="s">
        <v>575</v>
      </c>
      <c r="D41" s="123">
        <v>872.03</v>
      </c>
      <c r="E41" s="59" t="s">
        <v>622</v>
      </c>
    </row>
    <row r="42" spans="1:5" x14ac:dyDescent="0.25">
      <c r="A42" s="101">
        <v>45535</v>
      </c>
      <c r="B42" s="59" t="s">
        <v>531</v>
      </c>
      <c r="C42" s="59" t="s">
        <v>575</v>
      </c>
      <c r="D42" s="123">
        <v>863.66</v>
      </c>
      <c r="E42" s="59" t="s">
        <v>623</v>
      </c>
    </row>
    <row r="43" spans="1:5" x14ac:dyDescent="0.25">
      <c r="A43" s="101">
        <v>45565</v>
      </c>
      <c r="B43" s="59" t="s">
        <v>532</v>
      </c>
      <c r="C43" s="59" t="s">
        <v>575</v>
      </c>
      <c r="D43" s="123">
        <v>827.7</v>
      </c>
      <c r="E43" s="59" t="s">
        <v>624</v>
      </c>
    </row>
    <row r="44" spans="1:5" x14ac:dyDescent="0.25">
      <c r="A44" s="101">
        <v>45596</v>
      </c>
      <c r="B44" s="59" t="s">
        <v>533</v>
      </c>
      <c r="C44" s="59" t="s">
        <v>575</v>
      </c>
      <c r="D44" s="123">
        <v>846.92</v>
      </c>
      <c r="E44" s="59" t="s">
        <v>625</v>
      </c>
    </row>
    <row r="45" spans="1:5" x14ac:dyDescent="0.25">
      <c r="A45" s="101">
        <v>45626</v>
      </c>
      <c r="B45" s="59" t="s">
        <v>534</v>
      </c>
      <c r="C45" s="59" t="s">
        <v>575</v>
      </c>
      <c r="D45" s="123">
        <v>811.5</v>
      </c>
      <c r="E45" s="59" t="s">
        <v>626</v>
      </c>
    </row>
    <row r="46" spans="1:5" x14ac:dyDescent="0.25">
      <c r="A46" s="101">
        <v>45657</v>
      </c>
      <c r="B46" s="59" t="s">
        <v>535</v>
      </c>
      <c r="C46" s="59" t="s">
        <v>575</v>
      </c>
      <c r="D46" s="123">
        <v>830.49</v>
      </c>
      <c r="E46" s="59" t="s">
        <v>627</v>
      </c>
    </row>
    <row r="47" spans="1:5" x14ac:dyDescent="0.25">
      <c r="A47" s="101"/>
      <c r="B47" s="59"/>
      <c r="C47" s="59"/>
      <c r="D47" s="123">
        <f>SUM(D35:D46)</f>
        <v>10341.819999999998</v>
      </c>
      <c r="E47" s="59"/>
    </row>
    <row r="48" spans="1:5" x14ac:dyDescent="0.25">
      <c r="A48" s="101">
        <v>45688</v>
      </c>
      <c r="B48" s="59" t="s">
        <v>536</v>
      </c>
      <c r="C48" s="59" t="s">
        <v>575</v>
      </c>
      <c r="D48" s="123">
        <v>822.12</v>
      </c>
      <c r="E48" s="59" t="s">
        <v>628</v>
      </c>
    </row>
    <row r="49" spans="1:5" x14ac:dyDescent="0.25">
      <c r="A49" s="101">
        <v>45716</v>
      </c>
      <c r="B49" s="59" t="s">
        <v>537</v>
      </c>
      <c r="C49" s="59" t="s">
        <v>575</v>
      </c>
      <c r="D49" s="123">
        <v>735</v>
      </c>
      <c r="E49" s="59" t="s">
        <v>629</v>
      </c>
    </row>
    <row r="50" spans="1:5" x14ac:dyDescent="0.25">
      <c r="A50" s="101">
        <v>45747</v>
      </c>
      <c r="B50" s="59" t="s">
        <v>538</v>
      </c>
      <c r="C50" s="59" t="s">
        <v>575</v>
      </c>
      <c r="D50" s="123">
        <v>805.38</v>
      </c>
      <c r="E50" s="59" t="s">
        <v>630</v>
      </c>
    </row>
    <row r="51" spans="1:5" x14ac:dyDescent="0.25">
      <c r="A51" s="101">
        <v>45777</v>
      </c>
      <c r="B51" s="59" t="s">
        <v>539</v>
      </c>
      <c r="C51" s="59" t="s">
        <v>575</v>
      </c>
      <c r="D51" s="123">
        <v>771.6</v>
      </c>
      <c r="E51" s="59" t="s">
        <v>631</v>
      </c>
    </row>
    <row r="52" spans="1:5" x14ac:dyDescent="0.25">
      <c r="A52" s="101">
        <v>45808</v>
      </c>
      <c r="B52" s="59" t="s">
        <v>540</v>
      </c>
      <c r="C52" s="59" t="s">
        <v>575</v>
      </c>
      <c r="D52" s="123">
        <v>788.95</v>
      </c>
      <c r="E52" s="59" t="s">
        <v>632</v>
      </c>
    </row>
    <row r="53" spans="1:5" x14ac:dyDescent="0.25">
      <c r="A53" s="101">
        <v>45838</v>
      </c>
      <c r="B53" s="59" t="s">
        <v>541</v>
      </c>
      <c r="C53" s="59" t="s">
        <v>575</v>
      </c>
      <c r="D53" s="123">
        <v>755.4</v>
      </c>
      <c r="E53" s="59" t="s">
        <v>633</v>
      </c>
    </row>
    <row r="54" spans="1:5" x14ac:dyDescent="0.25">
      <c r="A54" s="101">
        <v>45869</v>
      </c>
      <c r="B54" s="59" t="s">
        <v>542</v>
      </c>
      <c r="C54" s="59" t="s">
        <v>575</v>
      </c>
      <c r="D54" s="123">
        <v>772.21</v>
      </c>
      <c r="E54" s="59" t="s">
        <v>634</v>
      </c>
    </row>
    <row r="55" spans="1:5" x14ac:dyDescent="0.25">
      <c r="A55" s="101">
        <v>45900</v>
      </c>
      <c r="B55" s="59" t="s">
        <v>543</v>
      </c>
      <c r="C55" s="59" t="s">
        <v>575</v>
      </c>
      <c r="D55" s="123">
        <v>763.84</v>
      </c>
      <c r="E55" s="59" t="s">
        <v>635</v>
      </c>
    </row>
    <row r="56" spans="1:5" x14ac:dyDescent="0.25">
      <c r="A56" s="101">
        <v>45930</v>
      </c>
      <c r="B56" s="59" t="s">
        <v>544</v>
      </c>
      <c r="C56" s="59" t="s">
        <v>575</v>
      </c>
      <c r="D56" s="123">
        <v>731.4</v>
      </c>
      <c r="E56" s="59" t="s">
        <v>636</v>
      </c>
    </row>
    <row r="57" spans="1:5" x14ac:dyDescent="0.25">
      <c r="A57" s="101">
        <v>45961</v>
      </c>
      <c r="B57" s="59" t="s">
        <v>545</v>
      </c>
      <c r="C57" s="59" t="s">
        <v>575</v>
      </c>
      <c r="D57" s="123">
        <v>747.41</v>
      </c>
      <c r="E57" s="59" t="s">
        <v>637</v>
      </c>
    </row>
    <row r="58" spans="1:5" x14ac:dyDescent="0.25">
      <c r="A58" s="101">
        <v>45991</v>
      </c>
      <c r="B58" s="59" t="s">
        <v>546</v>
      </c>
      <c r="C58" s="59" t="s">
        <v>575</v>
      </c>
      <c r="D58" s="123">
        <v>715.2</v>
      </c>
      <c r="E58" s="59" t="s">
        <v>638</v>
      </c>
    </row>
    <row r="59" spans="1:5" x14ac:dyDescent="0.25">
      <c r="A59" s="101">
        <v>46022</v>
      </c>
      <c r="B59" s="59" t="s">
        <v>547</v>
      </c>
      <c r="C59" s="59" t="s">
        <v>575</v>
      </c>
      <c r="D59" s="123">
        <v>730.67</v>
      </c>
      <c r="E59" s="59" t="s">
        <v>639</v>
      </c>
    </row>
    <row r="60" spans="1:5" x14ac:dyDescent="0.25">
      <c r="A60" s="101"/>
      <c r="B60" s="59"/>
      <c r="C60" s="59"/>
      <c r="D60" s="123">
        <f>SUM(D48:D59)</f>
        <v>9139.18</v>
      </c>
      <c r="E60" s="59"/>
    </row>
    <row r="61" spans="1:5" x14ac:dyDescent="0.25">
      <c r="A61" s="101">
        <v>46053</v>
      </c>
      <c r="B61" s="59" t="s">
        <v>548</v>
      </c>
      <c r="C61" s="59" t="s">
        <v>575</v>
      </c>
      <c r="D61" s="123">
        <v>722.3</v>
      </c>
      <c r="E61" s="59" t="s">
        <v>640</v>
      </c>
    </row>
    <row r="62" spans="1:5" x14ac:dyDescent="0.25">
      <c r="A62" s="101">
        <v>46081</v>
      </c>
      <c r="B62" s="59" t="s">
        <v>549</v>
      </c>
      <c r="C62" s="59" t="s">
        <v>575</v>
      </c>
      <c r="D62" s="123">
        <v>645.12</v>
      </c>
      <c r="E62" s="59" t="s">
        <v>641</v>
      </c>
    </row>
    <row r="63" spans="1:5" x14ac:dyDescent="0.25">
      <c r="A63" s="101">
        <v>46112</v>
      </c>
      <c r="B63" s="59" t="s">
        <v>550</v>
      </c>
      <c r="C63" s="59" t="s">
        <v>575</v>
      </c>
      <c r="D63" s="123">
        <v>705.87</v>
      </c>
      <c r="E63" s="59" t="s">
        <v>642</v>
      </c>
    </row>
    <row r="64" spans="1:5" x14ac:dyDescent="0.25">
      <c r="A64" s="101">
        <v>46142</v>
      </c>
      <c r="B64" s="59" t="s">
        <v>551</v>
      </c>
      <c r="C64" s="59" t="s">
        <v>575</v>
      </c>
      <c r="D64" s="123">
        <v>675</v>
      </c>
      <c r="E64" s="59" t="s">
        <v>643</v>
      </c>
    </row>
    <row r="65" spans="1:5" x14ac:dyDescent="0.25">
      <c r="A65" s="101">
        <v>46173</v>
      </c>
      <c r="B65" s="59" t="s">
        <v>552</v>
      </c>
      <c r="C65" s="59" t="s">
        <v>575</v>
      </c>
      <c r="D65" s="123">
        <v>689.13</v>
      </c>
      <c r="E65" s="59" t="s">
        <v>644</v>
      </c>
    </row>
    <row r="66" spans="1:5" x14ac:dyDescent="0.25">
      <c r="A66" s="101">
        <v>46203</v>
      </c>
      <c r="B66" s="59" t="s">
        <v>553</v>
      </c>
      <c r="C66" s="59" t="s">
        <v>575</v>
      </c>
      <c r="D66" s="123">
        <v>659.1</v>
      </c>
      <c r="E66" s="59" t="s">
        <v>645</v>
      </c>
    </row>
    <row r="67" spans="1:5" x14ac:dyDescent="0.25">
      <c r="A67" s="101">
        <v>46234</v>
      </c>
      <c r="B67" s="59" t="s">
        <v>554</v>
      </c>
      <c r="C67" s="59" t="s">
        <v>575</v>
      </c>
      <c r="D67" s="123">
        <v>672.7</v>
      </c>
      <c r="E67" s="59" t="s">
        <v>646</v>
      </c>
    </row>
    <row r="68" spans="1:5" x14ac:dyDescent="0.25">
      <c r="A68" s="101">
        <v>46265</v>
      </c>
      <c r="B68" s="59" t="s">
        <v>555</v>
      </c>
      <c r="C68" s="59" t="s">
        <v>575</v>
      </c>
      <c r="D68" s="123">
        <v>664.33</v>
      </c>
      <c r="E68" s="59" t="s">
        <v>647</v>
      </c>
    </row>
    <row r="69" spans="1:5" x14ac:dyDescent="0.25">
      <c r="A69" s="101">
        <v>46295</v>
      </c>
      <c r="B69" s="59" t="s">
        <v>556</v>
      </c>
      <c r="C69" s="59" t="s">
        <v>575</v>
      </c>
      <c r="D69" s="123">
        <v>634.79999999999995</v>
      </c>
      <c r="E69" s="59" t="s">
        <v>648</v>
      </c>
    </row>
    <row r="70" spans="1:5" x14ac:dyDescent="0.25">
      <c r="A70" s="101">
        <v>46326</v>
      </c>
      <c r="B70" s="59" t="s">
        <v>557</v>
      </c>
      <c r="C70" s="59" t="s">
        <v>575</v>
      </c>
      <c r="D70" s="123">
        <v>647.59</v>
      </c>
      <c r="E70" s="59" t="s">
        <v>649</v>
      </c>
    </row>
    <row r="71" spans="1:5" x14ac:dyDescent="0.25">
      <c r="A71" s="101">
        <v>46356</v>
      </c>
      <c r="B71" s="59" t="s">
        <v>558</v>
      </c>
      <c r="C71" s="59" t="s">
        <v>575</v>
      </c>
      <c r="D71" s="123">
        <v>618.9</v>
      </c>
      <c r="E71" s="59" t="s">
        <v>650</v>
      </c>
    </row>
    <row r="72" spans="1:5" x14ac:dyDescent="0.25">
      <c r="A72" s="101">
        <v>46387</v>
      </c>
      <c r="B72" s="59" t="s">
        <v>559</v>
      </c>
      <c r="C72" s="59" t="s">
        <v>575</v>
      </c>
      <c r="D72" s="123">
        <v>631.16</v>
      </c>
      <c r="E72" s="59" t="s">
        <v>651</v>
      </c>
    </row>
    <row r="73" spans="1:5" x14ac:dyDescent="0.25">
      <c r="A73" s="101">
        <v>46418</v>
      </c>
      <c r="B73" s="59" t="s">
        <v>560</v>
      </c>
      <c r="C73" s="59" t="s">
        <v>575</v>
      </c>
      <c r="D73" s="123">
        <v>622.79</v>
      </c>
      <c r="E73" s="59" t="s">
        <v>652</v>
      </c>
    </row>
    <row r="74" spans="1:5" x14ac:dyDescent="0.25">
      <c r="A74" s="101">
        <v>46446</v>
      </c>
      <c r="B74" s="59" t="s">
        <v>561</v>
      </c>
      <c r="C74" s="59" t="s">
        <v>575</v>
      </c>
      <c r="D74" s="123">
        <v>554.96</v>
      </c>
      <c r="E74" s="59" t="s">
        <v>653</v>
      </c>
    </row>
    <row r="75" spans="1:5" x14ac:dyDescent="0.25">
      <c r="A75" s="101">
        <v>46477</v>
      </c>
      <c r="B75" s="59" t="s">
        <v>562</v>
      </c>
      <c r="C75" s="59" t="s">
        <v>575</v>
      </c>
      <c r="D75" s="123">
        <v>606.04999999999995</v>
      </c>
      <c r="E75" s="59" t="s">
        <v>654</v>
      </c>
    </row>
    <row r="76" spans="1:5" x14ac:dyDescent="0.25">
      <c r="A76" s="101">
        <v>46507</v>
      </c>
      <c r="B76" s="59" t="s">
        <v>563</v>
      </c>
      <c r="C76" s="59" t="s">
        <v>575</v>
      </c>
      <c r="D76" s="123">
        <v>578.70000000000005</v>
      </c>
      <c r="E76" s="59" t="s">
        <v>655</v>
      </c>
    </row>
    <row r="77" spans="1:5" x14ac:dyDescent="0.25">
      <c r="A77" s="101">
        <v>46538</v>
      </c>
      <c r="B77" s="59" t="s">
        <v>564</v>
      </c>
      <c r="C77" s="59" t="s">
        <v>575</v>
      </c>
      <c r="D77" s="123">
        <v>589.62</v>
      </c>
      <c r="E77" s="59" t="s">
        <v>656</v>
      </c>
    </row>
    <row r="78" spans="1:5" x14ac:dyDescent="0.25">
      <c r="A78" s="101">
        <v>46568</v>
      </c>
      <c r="B78" s="59" t="s">
        <v>565</v>
      </c>
      <c r="C78" s="59" t="s">
        <v>575</v>
      </c>
      <c r="D78" s="123">
        <v>562.5</v>
      </c>
      <c r="E78" s="59" t="s">
        <v>657</v>
      </c>
    </row>
    <row r="79" spans="1:5" x14ac:dyDescent="0.25">
      <c r="A79" s="101">
        <v>46599</v>
      </c>
      <c r="B79" s="59" t="s">
        <v>566</v>
      </c>
      <c r="C79" s="59" t="s">
        <v>575</v>
      </c>
      <c r="D79" s="123">
        <v>572.88</v>
      </c>
      <c r="E79" s="59" t="s">
        <v>658</v>
      </c>
    </row>
    <row r="80" spans="1:5" x14ac:dyDescent="0.25">
      <c r="A80" s="101">
        <v>46630</v>
      </c>
      <c r="B80" s="59" t="s">
        <v>567</v>
      </c>
      <c r="C80" s="59" t="s">
        <v>575</v>
      </c>
      <c r="D80" s="123">
        <v>564.82000000000005</v>
      </c>
      <c r="E80" s="59" t="s">
        <v>659</v>
      </c>
    </row>
    <row r="81" spans="1:5" x14ac:dyDescent="0.25">
      <c r="A81" s="101">
        <v>46660</v>
      </c>
      <c r="B81" s="59" t="s">
        <v>568</v>
      </c>
      <c r="C81" s="59" t="s">
        <v>575</v>
      </c>
      <c r="D81" s="123">
        <v>538.5</v>
      </c>
      <c r="E81" s="59" t="s">
        <v>660</v>
      </c>
    </row>
    <row r="82" spans="1:5" x14ac:dyDescent="0.25">
      <c r="A82" s="101">
        <v>46691</v>
      </c>
      <c r="B82" s="59" t="s">
        <v>569</v>
      </c>
      <c r="C82" s="59" t="s">
        <v>575</v>
      </c>
      <c r="D82" s="123">
        <v>548.08000000000004</v>
      </c>
      <c r="E82" s="59" t="s">
        <v>661</v>
      </c>
    </row>
    <row r="83" spans="1:5" x14ac:dyDescent="0.25">
      <c r="A83" s="101">
        <v>46721</v>
      </c>
      <c r="B83" s="59" t="s">
        <v>570</v>
      </c>
      <c r="C83" s="59" t="s">
        <v>575</v>
      </c>
      <c r="D83" s="123">
        <v>522.29999999999995</v>
      </c>
      <c r="E83" s="59" t="s">
        <v>662</v>
      </c>
    </row>
    <row r="84" spans="1:5" x14ac:dyDescent="0.25">
      <c r="A84" s="101">
        <v>46752</v>
      </c>
      <c r="B84" s="59" t="s">
        <v>571</v>
      </c>
      <c r="C84" s="59" t="s">
        <v>575</v>
      </c>
      <c r="D84" s="123">
        <v>531.34</v>
      </c>
      <c r="E84" s="59" t="s">
        <v>663</v>
      </c>
    </row>
    <row r="85" spans="1:5" x14ac:dyDescent="0.25">
      <c r="A85" s="101">
        <v>46783</v>
      </c>
      <c r="B85" s="59" t="s">
        <v>572</v>
      </c>
      <c r="C85" s="59" t="s">
        <v>575</v>
      </c>
      <c r="D85" s="123">
        <v>523.28</v>
      </c>
      <c r="E85" s="59" t="s">
        <v>664</v>
      </c>
    </row>
    <row r="86" spans="1:5" x14ac:dyDescent="0.25">
      <c r="A86" s="101">
        <v>46812</v>
      </c>
      <c r="B86" s="59" t="s">
        <v>573</v>
      </c>
      <c r="C86" s="59" t="s">
        <v>575</v>
      </c>
      <c r="D86" s="123">
        <v>481.69</v>
      </c>
      <c r="E86" s="59" t="s">
        <v>665</v>
      </c>
    </row>
    <row r="87" spans="1:5" ht="30" x14ac:dyDescent="0.25">
      <c r="A87" s="101">
        <v>46843</v>
      </c>
      <c r="B87" s="59" t="s">
        <v>574</v>
      </c>
      <c r="C87" s="59" t="s">
        <v>666</v>
      </c>
      <c r="D87" s="123">
        <v>506.54</v>
      </c>
      <c r="E87" s="59" t="s">
        <v>667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1E47-21B4-4CEE-A243-1BC86D2B5996}">
  <sheetPr codeName="Leht2"/>
  <dimension ref="A2:E62"/>
  <sheetViews>
    <sheetView topLeftCell="A34" workbookViewId="0">
      <selection activeCell="D58" sqref="D58"/>
    </sheetView>
  </sheetViews>
  <sheetFormatPr defaultRowHeight="15" x14ac:dyDescent="0.25"/>
  <cols>
    <col min="1" max="1" width="10.42578125" customWidth="1"/>
    <col min="2" max="2" width="13.7109375" customWidth="1"/>
    <col min="3" max="4" width="11.42578125" customWidth="1"/>
    <col min="5" max="5" width="11.85546875" customWidth="1"/>
  </cols>
  <sheetData>
    <row r="2" spans="1:5" x14ac:dyDescent="0.25">
      <c r="A2" s="91" t="s">
        <v>44</v>
      </c>
      <c r="B2" s="91" t="s">
        <v>45</v>
      </c>
      <c r="C2" s="91" t="s">
        <v>46</v>
      </c>
      <c r="D2" s="91" t="s">
        <v>3</v>
      </c>
      <c r="E2" s="91" t="s">
        <v>1</v>
      </c>
    </row>
    <row r="3" spans="1:5" x14ac:dyDescent="0.25">
      <c r="A3" s="101">
        <v>44145</v>
      </c>
      <c r="B3" s="59" t="s">
        <v>283</v>
      </c>
      <c r="C3" s="59">
        <v>0</v>
      </c>
      <c r="D3" s="59">
        <v>336.66</v>
      </c>
      <c r="E3" s="59">
        <v>336.66</v>
      </c>
    </row>
    <row r="4" spans="1:5" x14ac:dyDescent="0.25">
      <c r="A4" s="101">
        <v>44175</v>
      </c>
      <c r="B4" s="59" t="s">
        <v>283</v>
      </c>
      <c r="C4" s="59" t="s">
        <v>284</v>
      </c>
      <c r="D4" s="59">
        <v>325.8</v>
      </c>
      <c r="E4" s="59" t="s">
        <v>285</v>
      </c>
    </row>
    <row r="5" spans="1:5" x14ac:dyDescent="0.25">
      <c r="A5" s="101">
        <v>44206</v>
      </c>
      <c r="B5" s="59" t="s">
        <v>286</v>
      </c>
      <c r="C5" s="59" t="s">
        <v>284</v>
      </c>
      <c r="D5" s="59">
        <v>329.84</v>
      </c>
      <c r="E5" s="59" t="s">
        <v>287</v>
      </c>
    </row>
    <row r="6" spans="1:5" x14ac:dyDescent="0.25">
      <c r="A6" s="101">
        <v>44237</v>
      </c>
      <c r="B6" s="59" t="s">
        <v>288</v>
      </c>
      <c r="C6" s="59" t="s">
        <v>284</v>
      </c>
      <c r="D6" s="59">
        <v>323.02</v>
      </c>
      <c r="E6" s="59" t="s">
        <v>289</v>
      </c>
    </row>
    <row r="7" spans="1:5" x14ac:dyDescent="0.25">
      <c r="A7" s="101">
        <v>44265</v>
      </c>
      <c r="B7" s="59" t="s">
        <v>290</v>
      </c>
      <c r="C7" s="59" t="s">
        <v>284</v>
      </c>
      <c r="D7" s="59">
        <v>285.32</v>
      </c>
      <c r="E7" s="59" t="s">
        <v>291</v>
      </c>
    </row>
    <row r="8" spans="1:5" x14ac:dyDescent="0.25">
      <c r="A8" s="101">
        <v>44296</v>
      </c>
      <c r="B8" s="59" t="s">
        <v>292</v>
      </c>
      <c r="C8" s="59" t="s">
        <v>284</v>
      </c>
      <c r="D8" s="59">
        <v>309.07</v>
      </c>
      <c r="E8" s="59" t="s">
        <v>293</v>
      </c>
    </row>
    <row r="9" spans="1:5" x14ac:dyDescent="0.25">
      <c r="A9" s="101">
        <v>44326</v>
      </c>
      <c r="B9" s="59" t="s">
        <v>294</v>
      </c>
      <c r="C9" s="59" t="s">
        <v>284</v>
      </c>
      <c r="D9" s="59">
        <v>292.5</v>
      </c>
      <c r="E9" s="59" t="s">
        <v>295</v>
      </c>
    </row>
    <row r="10" spans="1:5" x14ac:dyDescent="0.25">
      <c r="A10" s="101">
        <v>44357</v>
      </c>
      <c r="B10" s="59" t="s">
        <v>296</v>
      </c>
      <c r="C10" s="59" t="s">
        <v>284</v>
      </c>
      <c r="D10" s="59">
        <v>295.43</v>
      </c>
      <c r="E10" s="59" t="s">
        <v>297</v>
      </c>
    </row>
    <row r="11" spans="1:5" x14ac:dyDescent="0.25">
      <c r="A11" s="101">
        <v>44387</v>
      </c>
      <c r="B11" s="59" t="s">
        <v>298</v>
      </c>
      <c r="C11" s="59" t="s">
        <v>284</v>
      </c>
      <c r="D11" s="59">
        <v>279.3</v>
      </c>
      <c r="E11" s="59" t="s">
        <v>299</v>
      </c>
    </row>
    <row r="12" spans="1:5" x14ac:dyDescent="0.25">
      <c r="A12" s="101">
        <v>44418</v>
      </c>
      <c r="B12" s="59" t="s">
        <v>300</v>
      </c>
      <c r="C12" s="59" t="s">
        <v>284</v>
      </c>
      <c r="D12" s="59">
        <v>281.79000000000002</v>
      </c>
      <c r="E12" s="59" t="s">
        <v>301</v>
      </c>
    </row>
    <row r="13" spans="1:5" x14ac:dyDescent="0.25">
      <c r="A13" s="101">
        <v>44449</v>
      </c>
      <c r="B13" s="59" t="s">
        <v>302</v>
      </c>
      <c r="C13" s="59" t="s">
        <v>284</v>
      </c>
      <c r="D13" s="59">
        <v>274.66000000000003</v>
      </c>
      <c r="E13" s="59" t="s">
        <v>303</v>
      </c>
    </row>
    <row r="14" spans="1:5" x14ac:dyDescent="0.25">
      <c r="A14" s="101">
        <v>44479</v>
      </c>
      <c r="B14" s="59" t="s">
        <v>304</v>
      </c>
      <c r="C14" s="59" t="s">
        <v>284</v>
      </c>
      <c r="D14" s="59">
        <v>259.2</v>
      </c>
      <c r="E14" s="59" t="s">
        <v>305</v>
      </c>
    </row>
    <row r="15" spans="1:5" x14ac:dyDescent="0.25">
      <c r="A15" s="101">
        <v>44510</v>
      </c>
      <c r="B15" s="59" t="s">
        <v>306</v>
      </c>
      <c r="C15" s="59" t="s">
        <v>284</v>
      </c>
      <c r="D15" s="59">
        <v>261.02</v>
      </c>
      <c r="E15" s="59" t="s">
        <v>307</v>
      </c>
    </row>
    <row r="16" spans="1:5" x14ac:dyDescent="0.25">
      <c r="A16" s="101">
        <v>44540</v>
      </c>
      <c r="B16" s="59" t="s">
        <v>308</v>
      </c>
      <c r="C16" s="59" t="s">
        <v>284</v>
      </c>
      <c r="D16" s="59">
        <v>246</v>
      </c>
      <c r="E16" s="59" t="s">
        <v>309</v>
      </c>
    </row>
    <row r="17" spans="1:5" x14ac:dyDescent="0.25">
      <c r="A17" s="101"/>
      <c r="B17" s="59"/>
      <c r="C17" s="59">
        <v>81134.759999999995</v>
      </c>
      <c r="D17" s="59">
        <f>SUM(D5:D16)</f>
        <v>3437.1499999999996</v>
      </c>
      <c r="E17" s="59"/>
    </row>
    <row r="18" spans="1:5" x14ac:dyDescent="0.25">
      <c r="A18" s="101">
        <v>44571</v>
      </c>
      <c r="B18" s="59" t="s">
        <v>310</v>
      </c>
      <c r="C18" s="59" t="s">
        <v>284</v>
      </c>
      <c r="D18" s="59">
        <v>247.38</v>
      </c>
      <c r="E18" s="59" t="s">
        <v>311</v>
      </c>
    </row>
    <row r="19" spans="1:5" x14ac:dyDescent="0.25">
      <c r="A19" s="101">
        <v>44602</v>
      </c>
      <c r="B19" s="59" t="s">
        <v>312</v>
      </c>
      <c r="C19" s="59" t="s">
        <v>284</v>
      </c>
      <c r="D19" s="59">
        <v>240.56</v>
      </c>
      <c r="E19" s="59" t="s">
        <v>313</v>
      </c>
    </row>
    <row r="20" spans="1:5" x14ac:dyDescent="0.25">
      <c r="A20" s="101">
        <v>44630</v>
      </c>
      <c r="B20" s="59" t="s">
        <v>314</v>
      </c>
      <c r="C20" s="59" t="s">
        <v>284</v>
      </c>
      <c r="D20" s="59">
        <v>211.12</v>
      </c>
      <c r="E20" s="59" t="s">
        <v>315</v>
      </c>
    </row>
    <row r="21" spans="1:5" x14ac:dyDescent="0.25">
      <c r="A21" s="101">
        <v>44661</v>
      </c>
      <c r="B21" s="59" t="s">
        <v>316</v>
      </c>
      <c r="C21" s="59" t="s">
        <v>284</v>
      </c>
      <c r="D21" s="59">
        <v>226.61</v>
      </c>
      <c r="E21" s="59" t="s">
        <v>317</v>
      </c>
    </row>
    <row r="22" spans="1:5" x14ac:dyDescent="0.25">
      <c r="A22" s="101">
        <v>44691</v>
      </c>
      <c r="B22" s="59" t="s">
        <v>318</v>
      </c>
      <c r="C22" s="59" t="s">
        <v>284</v>
      </c>
      <c r="D22" s="59">
        <v>212.7</v>
      </c>
      <c r="E22" s="59" t="s">
        <v>319</v>
      </c>
    </row>
    <row r="23" spans="1:5" x14ac:dyDescent="0.25">
      <c r="A23" s="101">
        <v>44722</v>
      </c>
      <c r="B23" s="59" t="s">
        <v>320</v>
      </c>
      <c r="C23" s="59" t="s">
        <v>284</v>
      </c>
      <c r="D23" s="59">
        <v>212.97</v>
      </c>
      <c r="E23" s="59" t="s">
        <v>321</v>
      </c>
    </row>
    <row r="24" spans="1:5" x14ac:dyDescent="0.25">
      <c r="A24" s="101">
        <v>44752</v>
      </c>
      <c r="B24" s="59" t="s">
        <v>322</v>
      </c>
      <c r="C24" s="59" t="s">
        <v>284</v>
      </c>
      <c r="D24" s="59">
        <v>199.5</v>
      </c>
      <c r="E24" s="59" t="s">
        <v>323</v>
      </c>
    </row>
    <row r="25" spans="1:5" x14ac:dyDescent="0.25">
      <c r="A25" s="101">
        <v>44783</v>
      </c>
      <c r="B25" s="59" t="s">
        <v>324</v>
      </c>
      <c r="C25" s="59" t="s">
        <v>284</v>
      </c>
      <c r="D25" s="59">
        <v>199.33</v>
      </c>
      <c r="E25" s="59" t="s">
        <v>325</v>
      </c>
    </row>
    <row r="26" spans="1:5" x14ac:dyDescent="0.25">
      <c r="A26" s="101">
        <v>44814</v>
      </c>
      <c r="B26" s="59" t="s">
        <v>326</v>
      </c>
      <c r="C26" s="59" t="s">
        <v>284</v>
      </c>
      <c r="D26" s="59">
        <v>192.51</v>
      </c>
      <c r="E26" s="59" t="s">
        <v>327</v>
      </c>
    </row>
    <row r="27" spans="1:5" x14ac:dyDescent="0.25">
      <c r="A27" s="101">
        <v>44844</v>
      </c>
      <c r="B27" s="59" t="s">
        <v>328</v>
      </c>
      <c r="C27" s="59" t="s">
        <v>284</v>
      </c>
      <c r="D27" s="59">
        <v>179.4</v>
      </c>
      <c r="E27" s="59" t="s">
        <v>329</v>
      </c>
    </row>
    <row r="28" spans="1:5" x14ac:dyDescent="0.25">
      <c r="A28" s="101">
        <v>44875</v>
      </c>
      <c r="B28" s="59" t="s">
        <v>330</v>
      </c>
      <c r="C28" s="59" t="s">
        <v>284</v>
      </c>
      <c r="D28" s="59">
        <v>178.56</v>
      </c>
      <c r="E28" s="59" t="s">
        <v>331</v>
      </c>
    </row>
    <row r="29" spans="1:5" x14ac:dyDescent="0.25">
      <c r="A29" s="101">
        <v>44905</v>
      </c>
      <c r="B29" s="59" t="s">
        <v>332</v>
      </c>
      <c r="C29" s="59" t="s">
        <v>284</v>
      </c>
      <c r="D29" s="59">
        <v>166.2</v>
      </c>
      <c r="E29" s="59" t="s">
        <v>333</v>
      </c>
    </row>
    <row r="30" spans="1:5" x14ac:dyDescent="0.25">
      <c r="A30" s="101"/>
      <c r="B30" s="59"/>
      <c r="C30" s="59"/>
      <c r="D30" s="59">
        <f>SUM(D19:D29)</f>
        <v>2219.46</v>
      </c>
      <c r="E30" s="59"/>
    </row>
    <row r="31" spans="1:5" x14ac:dyDescent="0.25">
      <c r="A31" s="101">
        <v>44936</v>
      </c>
      <c r="B31" s="59" t="s">
        <v>334</v>
      </c>
      <c r="C31" s="59" t="s">
        <v>284</v>
      </c>
      <c r="D31" s="59">
        <v>164.92</v>
      </c>
      <c r="E31" s="59" t="s">
        <v>335</v>
      </c>
    </row>
    <row r="32" spans="1:5" x14ac:dyDescent="0.25">
      <c r="A32" s="101">
        <v>44967</v>
      </c>
      <c r="B32" s="59" t="s">
        <v>336</v>
      </c>
      <c r="C32" s="59" t="s">
        <v>284</v>
      </c>
      <c r="D32" s="59">
        <v>158.1</v>
      </c>
      <c r="E32" s="59" t="s">
        <v>337</v>
      </c>
    </row>
    <row r="33" spans="1:5" x14ac:dyDescent="0.25">
      <c r="A33" s="101">
        <v>44995</v>
      </c>
      <c r="B33" s="59" t="s">
        <v>338</v>
      </c>
      <c r="C33" s="59" t="s">
        <v>284</v>
      </c>
      <c r="D33" s="59">
        <v>136.63999999999999</v>
      </c>
      <c r="E33" s="59" t="s">
        <v>339</v>
      </c>
    </row>
    <row r="34" spans="1:5" x14ac:dyDescent="0.25">
      <c r="A34" s="101">
        <v>45026</v>
      </c>
      <c r="B34" s="59" t="s">
        <v>340</v>
      </c>
      <c r="C34" s="59" t="s">
        <v>284</v>
      </c>
      <c r="D34" s="59">
        <v>144.15</v>
      </c>
      <c r="E34" s="59" t="s">
        <v>341</v>
      </c>
    </row>
    <row r="35" spans="1:5" x14ac:dyDescent="0.25">
      <c r="A35" s="101">
        <v>45056</v>
      </c>
      <c r="B35" s="59" t="s">
        <v>342</v>
      </c>
      <c r="C35" s="59" t="s">
        <v>284</v>
      </c>
      <c r="D35" s="59">
        <v>132.9</v>
      </c>
      <c r="E35" s="59" t="s">
        <v>343</v>
      </c>
    </row>
    <row r="36" spans="1:5" x14ac:dyDescent="0.25">
      <c r="A36" s="101">
        <v>45087</v>
      </c>
      <c r="B36" s="59" t="s">
        <v>344</v>
      </c>
      <c r="C36" s="59" t="s">
        <v>284</v>
      </c>
      <c r="D36" s="59">
        <v>130.51</v>
      </c>
      <c r="E36" s="59" t="s">
        <v>345</v>
      </c>
    </row>
    <row r="37" spans="1:5" x14ac:dyDescent="0.25">
      <c r="A37" s="101">
        <v>45117</v>
      </c>
      <c r="B37" s="59" t="s">
        <v>346</v>
      </c>
      <c r="C37" s="59" t="s">
        <v>284</v>
      </c>
      <c r="D37" s="59">
        <v>119.7</v>
      </c>
      <c r="E37" s="59" t="s">
        <v>347</v>
      </c>
    </row>
    <row r="38" spans="1:5" x14ac:dyDescent="0.25">
      <c r="A38" s="101">
        <v>45148</v>
      </c>
      <c r="B38" s="59" t="s">
        <v>348</v>
      </c>
      <c r="C38" s="59" t="s">
        <v>284</v>
      </c>
      <c r="D38" s="59">
        <v>116.87</v>
      </c>
      <c r="E38" s="59" t="s">
        <v>349</v>
      </c>
    </row>
    <row r="39" spans="1:5" x14ac:dyDescent="0.25">
      <c r="A39" s="101">
        <v>45179</v>
      </c>
      <c r="B39" s="59" t="s">
        <v>350</v>
      </c>
      <c r="C39" s="59" t="s">
        <v>284</v>
      </c>
      <c r="D39" s="59">
        <v>110.05</v>
      </c>
      <c r="E39" s="59" t="s">
        <v>351</v>
      </c>
    </row>
    <row r="40" spans="1:5" x14ac:dyDescent="0.25">
      <c r="A40" s="101">
        <v>45209</v>
      </c>
      <c r="B40" s="59" t="s">
        <v>352</v>
      </c>
      <c r="C40" s="59" t="s">
        <v>284</v>
      </c>
      <c r="D40" s="59">
        <v>99.6</v>
      </c>
      <c r="E40" s="59" t="s">
        <v>353</v>
      </c>
    </row>
    <row r="41" spans="1:5" x14ac:dyDescent="0.25">
      <c r="A41" s="101">
        <v>45240</v>
      </c>
      <c r="B41" s="59" t="s">
        <v>354</v>
      </c>
      <c r="C41" s="59" t="s">
        <v>284</v>
      </c>
      <c r="D41" s="59">
        <v>96.1</v>
      </c>
      <c r="E41" s="59" t="s">
        <v>355</v>
      </c>
    </row>
    <row r="42" spans="1:5" x14ac:dyDescent="0.25">
      <c r="A42" s="101">
        <v>45270</v>
      </c>
      <c r="B42" s="59" t="s">
        <v>356</v>
      </c>
      <c r="C42" s="59" t="s">
        <v>284</v>
      </c>
      <c r="D42" s="59">
        <v>86.4</v>
      </c>
      <c r="E42" s="59" t="s">
        <v>357</v>
      </c>
    </row>
    <row r="43" spans="1:5" x14ac:dyDescent="0.25">
      <c r="A43" s="101"/>
      <c r="B43" s="59"/>
      <c r="C43" s="59"/>
      <c r="D43" s="59">
        <f>SUM(D31:D42)</f>
        <v>1495.9399999999998</v>
      </c>
      <c r="E43" s="59"/>
    </row>
    <row r="44" spans="1:5" x14ac:dyDescent="0.25">
      <c r="A44" s="101">
        <v>45301</v>
      </c>
      <c r="B44" s="59" t="s">
        <v>358</v>
      </c>
      <c r="C44" s="59" t="s">
        <v>284</v>
      </c>
      <c r="D44" s="59">
        <v>82.46</v>
      </c>
      <c r="E44" s="59" t="s">
        <v>359</v>
      </c>
    </row>
    <row r="45" spans="1:5" x14ac:dyDescent="0.25">
      <c r="A45" s="101">
        <v>45332</v>
      </c>
      <c r="B45" s="59" t="s">
        <v>360</v>
      </c>
      <c r="C45" s="59" t="s">
        <v>284</v>
      </c>
      <c r="D45" s="59">
        <v>75.64</v>
      </c>
      <c r="E45" s="59" t="s">
        <v>361</v>
      </c>
    </row>
    <row r="46" spans="1:5" x14ac:dyDescent="0.25">
      <c r="A46" s="101">
        <v>45361</v>
      </c>
      <c r="B46" s="59" t="s">
        <v>362</v>
      </c>
      <c r="C46" s="59" t="s">
        <v>284</v>
      </c>
      <c r="D46" s="59">
        <v>64.38</v>
      </c>
      <c r="E46" s="59" t="s">
        <v>363</v>
      </c>
    </row>
    <row r="47" spans="1:5" x14ac:dyDescent="0.25">
      <c r="A47" s="101">
        <v>45392</v>
      </c>
      <c r="B47" s="59" t="s">
        <v>364</v>
      </c>
      <c r="C47" s="59" t="s">
        <v>284</v>
      </c>
      <c r="D47" s="59">
        <v>61.69</v>
      </c>
      <c r="E47" s="59" t="s">
        <v>365</v>
      </c>
    </row>
    <row r="48" spans="1:5" x14ac:dyDescent="0.25">
      <c r="A48" s="101">
        <v>45422</v>
      </c>
      <c r="B48" s="59" t="s">
        <v>366</v>
      </c>
      <c r="C48" s="59" t="s">
        <v>284</v>
      </c>
      <c r="D48" s="59">
        <v>53.1</v>
      </c>
      <c r="E48" s="59" t="s">
        <v>367</v>
      </c>
    </row>
    <row r="49" spans="1:5" x14ac:dyDescent="0.25">
      <c r="A49" s="101">
        <v>45453</v>
      </c>
      <c r="B49" s="59" t="s">
        <v>368</v>
      </c>
      <c r="C49" s="59" t="s">
        <v>284</v>
      </c>
      <c r="D49" s="59">
        <v>48.05</v>
      </c>
      <c r="E49" s="59" t="s">
        <v>369</v>
      </c>
    </row>
    <row r="50" spans="1:5" x14ac:dyDescent="0.25">
      <c r="A50" s="101">
        <v>45483</v>
      </c>
      <c r="B50" s="59" t="s">
        <v>370</v>
      </c>
      <c r="C50" s="59" t="s">
        <v>284</v>
      </c>
      <c r="D50" s="59">
        <v>39.9</v>
      </c>
      <c r="E50" s="59" t="s">
        <v>371</v>
      </c>
    </row>
    <row r="51" spans="1:5" x14ac:dyDescent="0.25">
      <c r="A51" s="101">
        <v>45514</v>
      </c>
      <c r="B51" s="59" t="s">
        <v>372</v>
      </c>
      <c r="C51" s="59" t="s">
        <v>284</v>
      </c>
      <c r="D51" s="59">
        <v>34.409999999999997</v>
      </c>
      <c r="E51" s="59" t="s">
        <v>373</v>
      </c>
    </row>
    <row r="52" spans="1:5" x14ac:dyDescent="0.25">
      <c r="A52" s="101">
        <v>45545</v>
      </c>
      <c r="B52" s="59" t="s">
        <v>374</v>
      </c>
      <c r="C52" s="59" t="s">
        <v>284</v>
      </c>
      <c r="D52" s="59">
        <v>27.59</v>
      </c>
      <c r="E52" s="59" t="s">
        <v>375</v>
      </c>
    </row>
    <row r="53" spans="1:5" x14ac:dyDescent="0.25">
      <c r="A53" s="101">
        <v>45575</v>
      </c>
      <c r="B53" s="59" t="s">
        <v>376</v>
      </c>
      <c r="C53" s="59" t="s">
        <v>284</v>
      </c>
      <c r="D53" s="59">
        <v>19.8</v>
      </c>
      <c r="E53" s="59" t="s">
        <v>377</v>
      </c>
    </row>
    <row r="54" spans="1:5" x14ac:dyDescent="0.25">
      <c r="A54" s="101">
        <v>45606</v>
      </c>
      <c r="B54" s="59" t="s">
        <v>378</v>
      </c>
      <c r="C54" s="59" t="s">
        <v>284</v>
      </c>
      <c r="D54" s="59">
        <v>13.64</v>
      </c>
      <c r="E54" s="59" t="s">
        <v>379</v>
      </c>
    </row>
    <row r="55" spans="1:5" x14ac:dyDescent="0.25">
      <c r="A55" s="101">
        <v>45636</v>
      </c>
      <c r="B55" s="59" t="s">
        <v>380</v>
      </c>
      <c r="C55" s="59" t="s">
        <v>380</v>
      </c>
      <c r="D55" s="59">
        <v>6.6</v>
      </c>
      <c r="E55" s="59" t="s">
        <v>381</v>
      </c>
    </row>
    <row r="56" spans="1:5" x14ac:dyDescent="0.25">
      <c r="A56" s="57">
        <v>45597</v>
      </c>
      <c r="B56" s="59" t="s">
        <v>274</v>
      </c>
      <c r="C56" s="58">
        <v>6761.22</v>
      </c>
      <c r="D56" s="59">
        <v>13.3</v>
      </c>
      <c r="E56" s="59" t="s">
        <v>275</v>
      </c>
    </row>
    <row r="57" spans="1:5" x14ac:dyDescent="0.25">
      <c r="A57" s="57">
        <v>45627</v>
      </c>
      <c r="B57" s="59" t="s">
        <v>273</v>
      </c>
      <c r="C57" s="58">
        <v>6761.22</v>
      </c>
      <c r="D57" s="59">
        <v>6.65</v>
      </c>
      <c r="E57" s="59" t="s">
        <v>276</v>
      </c>
    </row>
    <row r="58" spans="1:5" x14ac:dyDescent="0.25">
      <c r="A58" s="57"/>
      <c r="B58" s="59"/>
      <c r="C58" s="58"/>
      <c r="D58" s="59">
        <f>SUM(D44:D57)</f>
        <v>547.20999999999992</v>
      </c>
      <c r="E58" s="59"/>
    </row>
    <row r="59" spans="1:5" x14ac:dyDescent="0.25">
      <c r="A59" s="57"/>
      <c r="B59" s="59"/>
      <c r="C59" s="92">
        <f>SUM(C46:C57)</f>
        <v>13522.44</v>
      </c>
      <c r="D59" s="93">
        <f>SUM(D46:D57)</f>
        <v>389.10999999999996</v>
      </c>
      <c r="E59" s="59"/>
    </row>
    <row r="60" spans="1:5" x14ac:dyDescent="0.25">
      <c r="A60" s="59"/>
      <c r="B60" s="59" t="s">
        <v>269</v>
      </c>
      <c r="C60" s="58">
        <v>331300</v>
      </c>
      <c r="D60" s="58">
        <v>8144.46</v>
      </c>
      <c r="E60" s="59" t="s">
        <v>277</v>
      </c>
    </row>
    <row r="62" spans="1:5" x14ac:dyDescent="0.25">
      <c r="A62" t="s">
        <v>271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098" r:id="rId4" name="Control 2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219075</xdr:colOff>
                <xdr:row>1</xdr:row>
                <xdr:rowOff>38100</xdr:rowOff>
              </to>
            </anchor>
          </controlPr>
        </control>
      </mc:Choice>
      <mc:Fallback>
        <control shapeId="4098" r:id="rId4" name="Control 2"/>
      </mc:Fallback>
    </mc:AlternateContent>
    <mc:AlternateContent xmlns:mc="http://schemas.openxmlformats.org/markup-compatibility/2006">
      <mc:Choice Requires="x14">
        <control shapeId="4099" r:id="rId6" name="Control 3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219075</xdr:colOff>
                <xdr:row>1</xdr:row>
                <xdr:rowOff>38100</xdr:rowOff>
              </to>
            </anchor>
          </controlPr>
        </control>
      </mc:Choice>
      <mc:Fallback>
        <control shapeId="4099" r:id="rId6" name="Control 3"/>
      </mc:Fallback>
    </mc:AlternateContent>
    <mc:AlternateContent xmlns:mc="http://schemas.openxmlformats.org/markup-compatibility/2006">
      <mc:Choice Requires="x14">
        <control shapeId="4100" r:id="rId7" name="Control 4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219075</xdr:colOff>
                <xdr:row>1</xdr:row>
                <xdr:rowOff>38100</xdr:rowOff>
              </to>
            </anchor>
          </controlPr>
        </control>
      </mc:Choice>
      <mc:Fallback>
        <control shapeId="4100" r:id="rId7" name="Control 4"/>
      </mc:Fallback>
    </mc:AlternateContent>
    <mc:AlternateContent xmlns:mc="http://schemas.openxmlformats.org/markup-compatibility/2006">
      <mc:Choice Requires="x14">
        <control shapeId="4101" r:id="rId8" name="Control 5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219075</xdr:colOff>
                <xdr:row>1</xdr:row>
                <xdr:rowOff>38100</xdr:rowOff>
              </to>
            </anchor>
          </controlPr>
        </control>
      </mc:Choice>
      <mc:Fallback>
        <control shapeId="4101" r:id="rId8" name="Control 5"/>
      </mc:Fallback>
    </mc:AlternateContent>
    <mc:AlternateContent xmlns:mc="http://schemas.openxmlformats.org/markup-compatibility/2006">
      <mc:Choice Requires="x14">
        <control shapeId="4102" r:id="rId9" name="Control 6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219075</xdr:colOff>
                <xdr:row>1</xdr:row>
                <xdr:rowOff>38100</xdr:rowOff>
              </to>
            </anchor>
          </controlPr>
        </control>
      </mc:Choice>
      <mc:Fallback>
        <control shapeId="4102" r:id="rId9" name="Control 6"/>
      </mc:Fallback>
    </mc:AlternateContent>
    <mc:AlternateContent xmlns:mc="http://schemas.openxmlformats.org/markup-compatibility/2006">
      <mc:Choice Requires="x14">
        <control shapeId="4103" r:id="rId10" name="Control 7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2</xdr:col>
                <xdr:colOff>0</xdr:colOff>
                <xdr:row>1</xdr:row>
                <xdr:rowOff>38100</xdr:rowOff>
              </to>
            </anchor>
          </controlPr>
        </control>
      </mc:Choice>
      <mc:Fallback>
        <control shapeId="4103" r:id="rId10" name="Control 7"/>
      </mc:Fallback>
    </mc:AlternateContent>
    <mc:AlternateContent xmlns:mc="http://schemas.openxmlformats.org/markup-compatibility/2006">
      <mc:Choice Requires="x14">
        <control shapeId="4104" r:id="rId11" name="Control 8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219075</xdr:colOff>
                <xdr:row>1</xdr:row>
                <xdr:rowOff>38100</xdr:rowOff>
              </to>
            </anchor>
          </controlPr>
        </control>
      </mc:Choice>
      <mc:Fallback>
        <control shapeId="4104" r:id="rId11" name="Control 8"/>
      </mc:Fallback>
    </mc:AlternateContent>
    <mc:AlternateContent xmlns:mc="http://schemas.openxmlformats.org/markup-compatibility/2006">
      <mc:Choice Requires="x14">
        <control shapeId="4105" r:id="rId12" name="Control 9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2</xdr:col>
                <xdr:colOff>0</xdr:colOff>
                <xdr:row>1</xdr:row>
                <xdr:rowOff>38100</xdr:rowOff>
              </to>
            </anchor>
          </controlPr>
        </control>
      </mc:Choice>
      <mc:Fallback>
        <control shapeId="4105" r:id="rId12" name="Control 9"/>
      </mc:Fallback>
    </mc:AlternateContent>
    <mc:AlternateContent xmlns:mc="http://schemas.openxmlformats.org/markup-compatibility/2006">
      <mc:Choice Requires="x14">
        <control shapeId="4106" r:id="rId13" name="Control 10">
          <controlPr defaultSize="0" r:id="rId1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4106" r:id="rId13" name="Control 10"/>
      </mc:Fallback>
    </mc:AlternateContent>
    <mc:AlternateContent xmlns:mc="http://schemas.openxmlformats.org/markup-compatibility/2006">
      <mc:Choice Requires="x14">
        <control shapeId="4107" r:id="rId15" name="Control 11">
          <controlPr defaultSize="0" r:id="rId1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4107" r:id="rId15" name="Control 11"/>
      </mc:Fallback>
    </mc:AlternateContent>
    <mc:AlternateContent xmlns:mc="http://schemas.openxmlformats.org/markup-compatibility/2006">
      <mc:Choice Requires="x14">
        <control shapeId="4108" r:id="rId16" name="Control 12">
          <controlPr defaultSize="0" r:id="rId1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4108" r:id="rId16" name="Control 12"/>
      </mc:Fallback>
    </mc:AlternateContent>
    <mc:AlternateContent xmlns:mc="http://schemas.openxmlformats.org/markup-compatibility/2006">
      <mc:Choice Requires="x14">
        <control shapeId="4109" r:id="rId17" name="Control 13">
          <controlPr defaultSize="0" r:id="rId1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4109" r:id="rId17" name="Control 13"/>
      </mc:Fallback>
    </mc:AlternateContent>
    <mc:AlternateContent xmlns:mc="http://schemas.openxmlformats.org/markup-compatibility/2006">
      <mc:Choice Requires="x14">
        <control shapeId="4110" r:id="rId18" name="Control 14">
          <controlPr defaultSize="0" r:id="rId1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1</xdr:row>
                <xdr:rowOff>76200</xdr:rowOff>
              </to>
            </anchor>
          </controlPr>
        </control>
      </mc:Choice>
      <mc:Fallback>
        <control shapeId="4110" r:id="rId18" name="Control 14"/>
      </mc:Fallback>
    </mc:AlternateContent>
    <mc:AlternateContent xmlns:mc="http://schemas.openxmlformats.org/markup-compatibility/2006">
      <mc:Choice Requires="x14">
        <control shapeId="4111" r:id="rId20" name="Control 15">
          <controlPr defaultSize="0" r:id="rId2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1</xdr:row>
                <xdr:rowOff>76200</xdr:rowOff>
              </to>
            </anchor>
          </controlPr>
        </control>
      </mc:Choice>
      <mc:Fallback>
        <control shapeId="4111" r:id="rId20" name="Control 15"/>
      </mc:Fallback>
    </mc:AlternateContent>
    <mc:AlternateContent xmlns:mc="http://schemas.openxmlformats.org/markup-compatibility/2006">
      <mc:Choice Requires="x14">
        <control shapeId="4112" r:id="rId22" name="Control 16">
          <controlPr defaultSize="0" r:id="rId2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1</xdr:row>
                <xdr:rowOff>76200</xdr:rowOff>
              </to>
            </anchor>
          </controlPr>
        </control>
      </mc:Choice>
      <mc:Fallback>
        <control shapeId="4112" r:id="rId22" name="Control 16"/>
      </mc:Fallback>
    </mc:AlternateContent>
    <mc:AlternateContent xmlns:mc="http://schemas.openxmlformats.org/markup-compatibility/2006">
      <mc:Choice Requires="x14">
        <control shapeId="4113" r:id="rId23" name="Control 17">
          <controlPr defaultSize="0" r:id="rId2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1</xdr:row>
                <xdr:rowOff>76200</xdr:rowOff>
              </to>
            </anchor>
          </controlPr>
        </control>
      </mc:Choice>
      <mc:Fallback>
        <control shapeId="4113" r:id="rId23" name="Control 17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6E6D3-221A-4F5F-96F5-303C08EA7D16}">
  <dimension ref="A1:E119"/>
  <sheetViews>
    <sheetView workbookViewId="0">
      <selection activeCell="K39" sqref="K39"/>
    </sheetView>
  </sheetViews>
  <sheetFormatPr defaultRowHeight="15.75" customHeight="1" x14ac:dyDescent="0.25"/>
  <cols>
    <col min="1" max="1" width="15.85546875" customWidth="1"/>
    <col min="2" max="3" width="14.42578125" customWidth="1"/>
    <col min="4" max="4" width="12.5703125" customWidth="1"/>
    <col min="5" max="5" width="14.28515625" customWidth="1"/>
  </cols>
  <sheetData>
    <row r="1" spans="1:5" ht="15.75" customHeight="1" x14ac:dyDescent="0.25">
      <c r="A1" s="103" t="s">
        <v>44</v>
      </c>
      <c r="B1" s="104" t="s">
        <v>45</v>
      </c>
      <c r="C1" s="104" t="s">
        <v>46</v>
      </c>
      <c r="D1" s="104" t="s">
        <v>3</v>
      </c>
      <c r="E1" s="104" t="s">
        <v>1</v>
      </c>
    </row>
    <row r="2" spans="1:5" ht="15.75" customHeight="1" thickBot="1" x14ac:dyDescent="0.3">
      <c r="A2" s="105">
        <v>44562</v>
      </c>
      <c r="B2" s="111">
        <v>1072292</v>
      </c>
      <c r="C2" s="111">
        <v>10722.92</v>
      </c>
      <c r="D2" s="111">
        <v>1268.8800000000001</v>
      </c>
      <c r="E2" s="111">
        <v>11991.8</v>
      </c>
    </row>
    <row r="3" spans="1:5" ht="15.75" customHeight="1" thickBot="1" x14ac:dyDescent="0.3">
      <c r="A3" s="106">
        <v>44593</v>
      </c>
      <c r="B3" s="112">
        <v>1061569.08</v>
      </c>
      <c r="C3" s="112">
        <v>10722.92</v>
      </c>
      <c r="D3" s="112">
        <v>1256.19</v>
      </c>
      <c r="E3" s="112">
        <v>11979.11</v>
      </c>
    </row>
    <row r="4" spans="1:5" ht="15.75" customHeight="1" thickBot="1" x14ac:dyDescent="0.3">
      <c r="A4" s="106">
        <v>44621</v>
      </c>
      <c r="B4" s="112">
        <v>1050846.1599999999</v>
      </c>
      <c r="C4" s="112">
        <v>10722.92</v>
      </c>
      <c r="D4" s="112">
        <v>1243.5</v>
      </c>
      <c r="E4" s="112">
        <v>11966.42</v>
      </c>
    </row>
    <row r="5" spans="1:5" ht="15.75" customHeight="1" thickBot="1" x14ac:dyDescent="0.3">
      <c r="A5" s="106">
        <v>44652</v>
      </c>
      <c r="B5" s="112">
        <v>1040123.24</v>
      </c>
      <c r="C5" s="112">
        <v>10722.92</v>
      </c>
      <c r="D5" s="112">
        <v>1230.81</v>
      </c>
      <c r="E5" s="112">
        <v>11953.73</v>
      </c>
    </row>
    <row r="6" spans="1:5" ht="15.75" customHeight="1" thickBot="1" x14ac:dyDescent="0.3">
      <c r="A6" s="106">
        <v>44682</v>
      </c>
      <c r="B6" s="112">
        <v>1029400.32</v>
      </c>
      <c r="C6" s="112">
        <v>10722.92</v>
      </c>
      <c r="D6" s="112">
        <v>1218.1199999999999</v>
      </c>
      <c r="E6" s="112">
        <v>11941.04</v>
      </c>
    </row>
    <row r="7" spans="1:5" ht="15.75" customHeight="1" thickBot="1" x14ac:dyDescent="0.3">
      <c r="A7" s="106">
        <v>44713</v>
      </c>
      <c r="B7" s="112">
        <v>1018677.4</v>
      </c>
      <c r="C7" s="112">
        <v>10722.92</v>
      </c>
      <c r="D7" s="112">
        <v>1205.43</v>
      </c>
      <c r="E7" s="112">
        <v>11928.35</v>
      </c>
    </row>
    <row r="8" spans="1:5" ht="15.75" customHeight="1" thickBot="1" x14ac:dyDescent="0.3">
      <c r="A8" s="106">
        <v>44743</v>
      </c>
      <c r="B8" s="112">
        <v>1007954.48</v>
      </c>
      <c r="C8" s="112">
        <v>10722.92</v>
      </c>
      <c r="D8" s="112">
        <v>1192.75</v>
      </c>
      <c r="E8" s="112">
        <v>11915.67</v>
      </c>
    </row>
    <row r="9" spans="1:5" ht="15.75" customHeight="1" thickBot="1" x14ac:dyDescent="0.3">
      <c r="A9" s="106">
        <v>44774</v>
      </c>
      <c r="B9" s="112">
        <v>997231.56</v>
      </c>
      <c r="C9" s="112">
        <v>10722.92</v>
      </c>
      <c r="D9" s="112">
        <v>1180.06</v>
      </c>
      <c r="E9" s="112">
        <v>11902.98</v>
      </c>
    </row>
    <row r="10" spans="1:5" ht="15.75" customHeight="1" thickBot="1" x14ac:dyDescent="0.3">
      <c r="A10" s="106">
        <v>44805</v>
      </c>
      <c r="B10" s="112">
        <v>986508.64</v>
      </c>
      <c r="C10" s="112">
        <v>10722.92</v>
      </c>
      <c r="D10" s="112">
        <v>1167.3699999999999</v>
      </c>
      <c r="E10" s="112">
        <v>11890.29</v>
      </c>
    </row>
    <row r="11" spans="1:5" ht="15.75" customHeight="1" thickBot="1" x14ac:dyDescent="0.3">
      <c r="A11" s="106">
        <v>44835</v>
      </c>
      <c r="B11" s="112">
        <v>975785.72</v>
      </c>
      <c r="C11" s="112">
        <v>10722.92</v>
      </c>
      <c r="D11" s="112">
        <v>1154.68</v>
      </c>
      <c r="E11" s="112">
        <v>11877.6</v>
      </c>
    </row>
    <row r="12" spans="1:5" ht="15.75" customHeight="1" thickBot="1" x14ac:dyDescent="0.3">
      <c r="A12" s="106">
        <v>44866</v>
      </c>
      <c r="B12" s="112">
        <v>965062.8</v>
      </c>
      <c r="C12" s="112">
        <v>10722.92</v>
      </c>
      <c r="D12" s="112">
        <v>1141.99</v>
      </c>
      <c r="E12" s="112">
        <v>11864.91</v>
      </c>
    </row>
    <row r="13" spans="1:5" ht="15.75" customHeight="1" thickBot="1" x14ac:dyDescent="0.3">
      <c r="A13" s="106">
        <v>44896</v>
      </c>
      <c r="B13" s="112">
        <v>954339.88</v>
      </c>
      <c r="C13" s="112">
        <v>10722.92</v>
      </c>
      <c r="D13" s="112">
        <v>1129.3</v>
      </c>
      <c r="E13" s="112">
        <v>11852.22</v>
      </c>
    </row>
    <row r="14" spans="1:5" ht="15.75" customHeight="1" thickBot="1" x14ac:dyDescent="0.3">
      <c r="A14" s="106"/>
      <c r="B14" s="107"/>
      <c r="C14" s="112">
        <f>SUM(C2:C13)</f>
        <v>128675.04</v>
      </c>
      <c r="D14" s="112">
        <f>SUM(D2:D13)</f>
        <v>14389.08</v>
      </c>
      <c r="E14" s="107"/>
    </row>
    <row r="15" spans="1:5" ht="15.75" customHeight="1" thickBot="1" x14ac:dyDescent="0.3">
      <c r="A15" s="106">
        <v>44927</v>
      </c>
      <c r="B15" s="112">
        <v>943616.96</v>
      </c>
      <c r="C15" s="112">
        <v>10722.92</v>
      </c>
      <c r="D15" s="112">
        <v>1116.6099999999999</v>
      </c>
      <c r="E15" s="112">
        <v>11839.53</v>
      </c>
    </row>
    <row r="16" spans="1:5" ht="15.75" customHeight="1" thickBot="1" x14ac:dyDescent="0.3">
      <c r="A16" s="106">
        <v>44958</v>
      </c>
      <c r="B16" s="112">
        <v>932894.04</v>
      </c>
      <c r="C16" s="112">
        <v>10722.92</v>
      </c>
      <c r="D16" s="112">
        <v>1103.92</v>
      </c>
      <c r="E16" s="112">
        <v>11826.84</v>
      </c>
    </row>
    <row r="17" spans="1:5" ht="15.75" customHeight="1" thickBot="1" x14ac:dyDescent="0.3">
      <c r="A17" s="106">
        <v>44986</v>
      </c>
      <c r="B17" s="112">
        <v>922171.12</v>
      </c>
      <c r="C17" s="112">
        <v>10722.92</v>
      </c>
      <c r="D17" s="112">
        <v>1091.24</v>
      </c>
      <c r="E17" s="112">
        <v>11814.16</v>
      </c>
    </row>
    <row r="18" spans="1:5" ht="15.75" customHeight="1" thickBot="1" x14ac:dyDescent="0.3">
      <c r="A18" s="106">
        <v>45017</v>
      </c>
      <c r="B18" s="112">
        <v>911448.2</v>
      </c>
      <c r="C18" s="112">
        <v>10722.92</v>
      </c>
      <c r="D18" s="112">
        <v>1078.55</v>
      </c>
      <c r="E18" s="112">
        <v>11801.47</v>
      </c>
    </row>
    <row r="19" spans="1:5" ht="15.75" customHeight="1" thickBot="1" x14ac:dyDescent="0.3">
      <c r="A19" s="106">
        <v>45047</v>
      </c>
      <c r="B19" s="112">
        <v>900725.28</v>
      </c>
      <c r="C19" s="112">
        <v>10722.92</v>
      </c>
      <c r="D19" s="112">
        <v>1065.8599999999999</v>
      </c>
      <c r="E19" s="112">
        <v>11788.78</v>
      </c>
    </row>
    <row r="20" spans="1:5" ht="15.75" customHeight="1" thickBot="1" x14ac:dyDescent="0.3">
      <c r="A20" s="106">
        <v>45078</v>
      </c>
      <c r="B20" s="112">
        <v>890002.36</v>
      </c>
      <c r="C20" s="112">
        <v>10722.92</v>
      </c>
      <c r="D20" s="112">
        <v>1053.17</v>
      </c>
      <c r="E20" s="112">
        <v>11776.09</v>
      </c>
    </row>
    <row r="21" spans="1:5" ht="15.75" customHeight="1" thickBot="1" x14ac:dyDescent="0.3">
      <c r="A21" s="106">
        <v>45108</v>
      </c>
      <c r="B21" s="112">
        <v>879279.44</v>
      </c>
      <c r="C21" s="112">
        <v>10722.92</v>
      </c>
      <c r="D21" s="112">
        <v>1040.48</v>
      </c>
      <c r="E21" s="112">
        <v>11763.4</v>
      </c>
    </row>
    <row r="22" spans="1:5" ht="15.75" customHeight="1" thickBot="1" x14ac:dyDescent="0.3">
      <c r="A22" s="106">
        <v>45139</v>
      </c>
      <c r="B22" s="112">
        <v>868556.52</v>
      </c>
      <c r="C22" s="112">
        <v>10722.92</v>
      </c>
      <c r="D22" s="112">
        <v>1027.79</v>
      </c>
      <c r="E22" s="112">
        <v>11750.71</v>
      </c>
    </row>
    <row r="23" spans="1:5" ht="15.75" customHeight="1" thickBot="1" x14ac:dyDescent="0.3">
      <c r="A23" s="106">
        <v>45170</v>
      </c>
      <c r="B23" s="112">
        <v>857833.6</v>
      </c>
      <c r="C23" s="112">
        <v>10722.92</v>
      </c>
      <c r="D23" s="112">
        <v>1015.1</v>
      </c>
      <c r="E23" s="112">
        <v>11738.02</v>
      </c>
    </row>
    <row r="24" spans="1:5" ht="15.75" customHeight="1" thickBot="1" x14ac:dyDescent="0.3">
      <c r="A24" s="106">
        <v>45200</v>
      </c>
      <c r="B24" s="112">
        <v>847110.68</v>
      </c>
      <c r="C24" s="112">
        <v>10722.92</v>
      </c>
      <c r="D24" s="112">
        <v>1002.41</v>
      </c>
      <c r="E24" s="112">
        <v>11725.33</v>
      </c>
    </row>
    <row r="25" spans="1:5" ht="15.75" customHeight="1" thickBot="1" x14ac:dyDescent="0.3">
      <c r="A25" s="106">
        <v>45231</v>
      </c>
      <c r="B25" s="112">
        <v>836387.76</v>
      </c>
      <c r="C25" s="112">
        <v>10722.92</v>
      </c>
      <c r="D25" s="107">
        <v>989.73</v>
      </c>
      <c r="E25" s="112">
        <v>11712.65</v>
      </c>
    </row>
    <row r="26" spans="1:5" ht="15.75" customHeight="1" thickBot="1" x14ac:dyDescent="0.3">
      <c r="A26" s="106">
        <v>45261</v>
      </c>
      <c r="B26" s="112">
        <v>825664.84</v>
      </c>
      <c r="C26" s="112">
        <v>10722.92</v>
      </c>
      <c r="D26" s="107">
        <v>977.04</v>
      </c>
      <c r="E26" s="112">
        <v>11699.96</v>
      </c>
    </row>
    <row r="27" spans="1:5" ht="15.75" customHeight="1" thickBot="1" x14ac:dyDescent="0.3">
      <c r="A27" s="106"/>
      <c r="B27" s="107"/>
      <c r="C27" s="112">
        <f>SUM(C15:C26)</f>
        <v>128675.04</v>
      </c>
      <c r="D27" s="112">
        <f>SUM(D15:D26)</f>
        <v>12561.899999999998</v>
      </c>
      <c r="E27" s="107"/>
    </row>
    <row r="28" spans="1:5" ht="15.75" customHeight="1" thickBot="1" x14ac:dyDescent="0.3">
      <c r="A28" s="106">
        <v>45292</v>
      </c>
      <c r="B28" s="112">
        <v>814941.92</v>
      </c>
      <c r="C28" s="112">
        <v>10722.92</v>
      </c>
      <c r="D28" s="107">
        <v>964.35</v>
      </c>
      <c r="E28" s="112">
        <v>11687.27</v>
      </c>
    </row>
    <row r="29" spans="1:5" ht="15.75" customHeight="1" thickBot="1" x14ac:dyDescent="0.3">
      <c r="A29" s="106">
        <v>45323</v>
      </c>
      <c r="B29" s="112">
        <v>804219</v>
      </c>
      <c r="C29" s="112">
        <v>10722.92</v>
      </c>
      <c r="D29" s="107">
        <v>951.66</v>
      </c>
      <c r="E29" s="112">
        <v>11674.58</v>
      </c>
    </row>
    <row r="30" spans="1:5" ht="15.75" customHeight="1" thickBot="1" x14ac:dyDescent="0.3">
      <c r="A30" s="106">
        <v>45352</v>
      </c>
      <c r="B30" s="112">
        <v>793496.08</v>
      </c>
      <c r="C30" s="112">
        <v>10722.92</v>
      </c>
      <c r="D30" s="107">
        <v>938.97</v>
      </c>
      <c r="E30" s="112">
        <v>11661.89</v>
      </c>
    </row>
    <row r="31" spans="1:5" ht="15.75" customHeight="1" thickBot="1" x14ac:dyDescent="0.3">
      <c r="A31" s="106">
        <v>45383</v>
      </c>
      <c r="B31" s="112">
        <v>782773.16</v>
      </c>
      <c r="C31" s="112">
        <v>10722.92</v>
      </c>
      <c r="D31" s="107">
        <v>926.28</v>
      </c>
      <c r="E31" s="112">
        <v>11649.2</v>
      </c>
    </row>
    <row r="32" spans="1:5" ht="15.75" customHeight="1" thickBot="1" x14ac:dyDescent="0.3">
      <c r="A32" s="106">
        <v>45413</v>
      </c>
      <c r="B32" s="112">
        <v>772050.24</v>
      </c>
      <c r="C32" s="112">
        <v>10722.92</v>
      </c>
      <c r="D32" s="107">
        <v>913.59</v>
      </c>
      <c r="E32" s="112">
        <v>11636.51</v>
      </c>
    </row>
    <row r="33" spans="1:5" ht="15.75" customHeight="1" thickBot="1" x14ac:dyDescent="0.3">
      <c r="A33" s="106">
        <v>45444</v>
      </c>
      <c r="B33" s="112">
        <v>761327.32</v>
      </c>
      <c r="C33" s="112">
        <v>10722.92</v>
      </c>
      <c r="D33" s="107">
        <v>900.9</v>
      </c>
      <c r="E33" s="112">
        <v>11623.82</v>
      </c>
    </row>
    <row r="34" spans="1:5" ht="15.75" customHeight="1" thickBot="1" x14ac:dyDescent="0.3">
      <c r="A34" s="106">
        <v>45474</v>
      </c>
      <c r="B34" s="112">
        <v>750604.4</v>
      </c>
      <c r="C34" s="112">
        <v>10722.92</v>
      </c>
      <c r="D34" s="107">
        <v>888.22</v>
      </c>
      <c r="E34" s="112">
        <v>11611.14</v>
      </c>
    </row>
    <row r="35" spans="1:5" ht="15.75" customHeight="1" thickBot="1" x14ac:dyDescent="0.3">
      <c r="A35" s="106">
        <v>45505</v>
      </c>
      <c r="B35" s="112">
        <v>739881.48</v>
      </c>
      <c r="C35" s="112">
        <v>10722.92</v>
      </c>
      <c r="D35" s="107">
        <v>875.53</v>
      </c>
      <c r="E35" s="112">
        <v>11598.45</v>
      </c>
    </row>
    <row r="36" spans="1:5" ht="15.75" customHeight="1" thickBot="1" x14ac:dyDescent="0.3">
      <c r="A36" s="106">
        <v>45536</v>
      </c>
      <c r="B36" s="112">
        <v>729158.56</v>
      </c>
      <c r="C36" s="112">
        <v>10722.92</v>
      </c>
      <c r="D36" s="107">
        <v>862.84</v>
      </c>
      <c r="E36" s="112">
        <v>11585.76</v>
      </c>
    </row>
    <row r="37" spans="1:5" ht="15.75" customHeight="1" thickBot="1" x14ac:dyDescent="0.3">
      <c r="A37" s="106">
        <v>45566</v>
      </c>
      <c r="B37" s="112">
        <v>718435.64</v>
      </c>
      <c r="C37" s="112">
        <v>10722.92</v>
      </c>
      <c r="D37" s="107">
        <v>850.15</v>
      </c>
      <c r="E37" s="112">
        <v>11573.07</v>
      </c>
    </row>
    <row r="38" spans="1:5" ht="15.75" customHeight="1" thickBot="1" x14ac:dyDescent="0.3">
      <c r="A38" s="106">
        <v>45597</v>
      </c>
      <c r="B38" s="112">
        <v>707712.72</v>
      </c>
      <c r="C38" s="112">
        <v>10722.92</v>
      </c>
      <c r="D38" s="107">
        <v>837.46</v>
      </c>
      <c r="E38" s="112">
        <v>11560.38</v>
      </c>
    </row>
    <row r="39" spans="1:5" ht="15.75" customHeight="1" thickBot="1" x14ac:dyDescent="0.3">
      <c r="A39" s="106">
        <v>45627</v>
      </c>
      <c r="B39" s="112">
        <v>696989.8</v>
      </c>
      <c r="C39" s="112">
        <v>10722.92</v>
      </c>
      <c r="D39" s="107">
        <v>824.77</v>
      </c>
      <c r="E39" s="112">
        <v>11547.69</v>
      </c>
    </row>
    <row r="40" spans="1:5" ht="15.75" customHeight="1" thickBot="1" x14ac:dyDescent="0.3">
      <c r="A40" s="106"/>
      <c r="B40" s="107"/>
      <c r="C40" s="112">
        <f>SUM(C28:C39)</f>
        <v>128675.04</v>
      </c>
      <c r="D40" s="107">
        <f>SUM(D28:D39)</f>
        <v>10734.720000000001</v>
      </c>
      <c r="E40" s="107"/>
    </row>
    <row r="41" spans="1:5" ht="15.75" customHeight="1" thickBot="1" x14ac:dyDescent="0.3">
      <c r="A41" s="106">
        <v>45658</v>
      </c>
      <c r="B41" s="112">
        <v>686266.88</v>
      </c>
      <c r="C41" s="112">
        <v>10722.92</v>
      </c>
      <c r="D41" s="107">
        <v>812.08</v>
      </c>
      <c r="E41" s="112">
        <v>11535</v>
      </c>
    </row>
    <row r="42" spans="1:5" ht="15.75" customHeight="1" thickBot="1" x14ac:dyDescent="0.3">
      <c r="A42" s="106">
        <v>45689</v>
      </c>
      <c r="B42" s="112">
        <v>675543.96</v>
      </c>
      <c r="C42" s="112">
        <v>10722.92</v>
      </c>
      <c r="D42" s="107">
        <v>799.39</v>
      </c>
      <c r="E42" s="112">
        <v>11522.31</v>
      </c>
    </row>
    <row r="43" spans="1:5" ht="15.75" customHeight="1" thickBot="1" x14ac:dyDescent="0.3">
      <c r="A43" s="106">
        <v>45717</v>
      </c>
      <c r="B43" s="112">
        <v>664821.04</v>
      </c>
      <c r="C43" s="112">
        <v>10722.92</v>
      </c>
      <c r="D43" s="107">
        <v>786.7</v>
      </c>
      <c r="E43" s="112">
        <v>11509.62</v>
      </c>
    </row>
    <row r="44" spans="1:5" ht="15.75" customHeight="1" thickBot="1" x14ac:dyDescent="0.3">
      <c r="A44" s="106">
        <v>45748</v>
      </c>
      <c r="B44" s="112">
        <v>654098.12</v>
      </c>
      <c r="C44" s="112">
        <v>10722.92</v>
      </c>
      <c r="D44" s="107">
        <v>774.02</v>
      </c>
      <c r="E44" s="112">
        <v>11496.94</v>
      </c>
    </row>
    <row r="45" spans="1:5" ht="15.75" customHeight="1" thickBot="1" x14ac:dyDescent="0.3">
      <c r="A45" s="106">
        <v>45778</v>
      </c>
      <c r="B45" s="112">
        <v>643375.19999999995</v>
      </c>
      <c r="C45" s="112">
        <v>10722.92</v>
      </c>
      <c r="D45" s="107">
        <v>761.33</v>
      </c>
      <c r="E45" s="112">
        <v>11484.25</v>
      </c>
    </row>
    <row r="46" spans="1:5" ht="15.75" customHeight="1" thickBot="1" x14ac:dyDescent="0.3">
      <c r="A46" s="106">
        <v>45809</v>
      </c>
      <c r="B46" s="112">
        <v>632652.28</v>
      </c>
      <c r="C46" s="112">
        <v>10722.92</v>
      </c>
      <c r="D46" s="107">
        <v>748.64</v>
      </c>
      <c r="E46" s="112">
        <v>11471.56</v>
      </c>
    </row>
    <row r="47" spans="1:5" ht="15.75" customHeight="1" thickBot="1" x14ac:dyDescent="0.3">
      <c r="A47" s="106">
        <v>45839</v>
      </c>
      <c r="B47" s="112">
        <v>621929.36</v>
      </c>
      <c r="C47" s="112">
        <v>10722.92</v>
      </c>
      <c r="D47" s="107">
        <v>735.95</v>
      </c>
      <c r="E47" s="112">
        <v>11458.87</v>
      </c>
    </row>
    <row r="48" spans="1:5" ht="15.75" customHeight="1" thickBot="1" x14ac:dyDescent="0.3">
      <c r="A48" s="106">
        <v>45870</v>
      </c>
      <c r="B48" s="112">
        <v>611206.43999999994</v>
      </c>
      <c r="C48" s="112">
        <v>10722.92</v>
      </c>
      <c r="D48" s="107">
        <v>723.26</v>
      </c>
      <c r="E48" s="112">
        <v>11446.18</v>
      </c>
    </row>
    <row r="49" spans="1:5" ht="15.75" customHeight="1" thickBot="1" x14ac:dyDescent="0.3">
      <c r="A49" s="106">
        <v>45901</v>
      </c>
      <c r="B49" s="112">
        <v>600483.52</v>
      </c>
      <c r="C49" s="112">
        <v>10722.92</v>
      </c>
      <c r="D49" s="107">
        <v>710.57</v>
      </c>
      <c r="E49" s="112">
        <v>11433.49</v>
      </c>
    </row>
    <row r="50" spans="1:5" ht="15.75" customHeight="1" thickBot="1" x14ac:dyDescent="0.3">
      <c r="A50" s="106">
        <v>45931</v>
      </c>
      <c r="B50" s="112">
        <v>589760.6</v>
      </c>
      <c r="C50" s="112">
        <v>10722.92</v>
      </c>
      <c r="D50" s="107">
        <v>697.88</v>
      </c>
      <c r="E50" s="112">
        <v>11420.8</v>
      </c>
    </row>
    <row r="51" spans="1:5" ht="15.75" customHeight="1" thickBot="1" x14ac:dyDescent="0.3">
      <c r="A51" s="106">
        <v>45962</v>
      </c>
      <c r="B51" s="112">
        <v>579037.68000000005</v>
      </c>
      <c r="C51" s="112">
        <v>10722.92</v>
      </c>
      <c r="D51" s="107">
        <v>685.19</v>
      </c>
      <c r="E51" s="112">
        <v>11408.11</v>
      </c>
    </row>
    <row r="52" spans="1:5" ht="15.75" customHeight="1" thickBot="1" x14ac:dyDescent="0.3">
      <c r="A52" s="106">
        <v>45992</v>
      </c>
      <c r="B52" s="112">
        <v>568314.76</v>
      </c>
      <c r="C52" s="112">
        <v>10722.92</v>
      </c>
      <c r="D52" s="107">
        <v>672.51</v>
      </c>
      <c r="E52" s="112">
        <v>11395.43</v>
      </c>
    </row>
    <row r="53" spans="1:5" ht="15.75" customHeight="1" thickBot="1" x14ac:dyDescent="0.3">
      <c r="A53" s="106"/>
      <c r="B53" s="107"/>
      <c r="C53" s="112">
        <f>SUM(C41:C52)</f>
        <v>128675.04</v>
      </c>
      <c r="D53" s="107">
        <f>SUM(D41:D52)</f>
        <v>8907.52</v>
      </c>
      <c r="E53" s="107"/>
    </row>
    <row r="54" spans="1:5" ht="15.75" customHeight="1" thickBot="1" x14ac:dyDescent="0.3">
      <c r="A54" s="106">
        <v>46023</v>
      </c>
      <c r="B54" s="112">
        <v>557591.84</v>
      </c>
      <c r="C54" s="112">
        <v>10722.92</v>
      </c>
      <c r="D54" s="107">
        <v>659.82</v>
      </c>
      <c r="E54" s="112">
        <v>11382.74</v>
      </c>
    </row>
    <row r="55" spans="1:5" ht="15.75" customHeight="1" thickBot="1" x14ac:dyDescent="0.3">
      <c r="A55" s="106">
        <v>46054</v>
      </c>
      <c r="B55" s="112">
        <v>546868.92000000004</v>
      </c>
      <c r="C55" s="112">
        <v>10722.92</v>
      </c>
      <c r="D55" s="107">
        <v>647.13</v>
      </c>
      <c r="E55" s="112">
        <v>11370.05</v>
      </c>
    </row>
    <row r="56" spans="1:5" ht="15.75" customHeight="1" thickBot="1" x14ac:dyDescent="0.3">
      <c r="A56" s="106">
        <v>46082</v>
      </c>
      <c r="B56" s="112">
        <v>536146</v>
      </c>
      <c r="C56" s="112">
        <v>10722.92</v>
      </c>
      <c r="D56" s="107">
        <v>634.44000000000005</v>
      </c>
      <c r="E56" s="112">
        <v>11357.36</v>
      </c>
    </row>
    <row r="57" spans="1:5" ht="15.75" customHeight="1" thickBot="1" x14ac:dyDescent="0.3">
      <c r="A57" s="106">
        <v>46113</v>
      </c>
      <c r="B57" s="112">
        <v>525423.07999999996</v>
      </c>
      <c r="C57" s="112">
        <v>10722.92</v>
      </c>
      <c r="D57" s="107">
        <v>621.75</v>
      </c>
      <c r="E57" s="112">
        <v>11344.67</v>
      </c>
    </row>
    <row r="58" spans="1:5" ht="15.75" customHeight="1" thickBot="1" x14ac:dyDescent="0.3">
      <c r="A58" s="106">
        <v>46143</v>
      </c>
      <c r="B58" s="112">
        <v>514700.16</v>
      </c>
      <c r="C58" s="112">
        <v>10722.92</v>
      </c>
      <c r="D58" s="107">
        <v>609.05999999999995</v>
      </c>
      <c r="E58" s="112">
        <v>11331.98</v>
      </c>
    </row>
    <row r="59" spans="1:5" ht="15.75" customHeight="1" thickBot="1" x14ac:dyDescent="0.3">
      <c r="A59" s="106">
        <v>46174</v>
      </c>
      <c r="B59" s="112">
        <v>503977.24</v>
      </c>
      <c r="C59" s="112">
        <v>10722.92</v>
      </c>
      <c r="D59" s="107">
        <v>596.37</v>
      </c>
      <c r="E59" s="112">
        <v>11319.29</v>
      </c>
    </row>
    <row r="60" spans="1:5" ht="15.75" customHeight="1" thickBot="1" x14ac:dyDescent="0.3">
      <c r="A60" s="106">
        <v>46204</v>
      </c>
      <c r="B60" s="112">
        <v>493254.32</v>
      </c>
      <c r="C60" s="112">
        <v>10722.92</v>
      </c>
      <c r="D60" s="107">
        <v>583.67999999999995</v>
      </c>
      <c r="E60" s="112">
        <v>11306.6</v>
      </c>
    </row>
    <row r="61" spans="1:5" ht="15.75" customHeight="1" thickBot="1" x14ac:dyDescent="0.3">
      <c r="A61" s="106">
        <v>46235</v>
      </c>
      <c r="B61" s="112">
        <v>482531.4</v>
      </c>
      <c r="C61" s="112">
        <v>10722.92</v>
      </c>
      <c r="D61" s="107">
        <v>571</v>
      </c>
      <c r="E61" s="112">
        <v>11293.92</v>
      </c>
    </row>
    <row r="62" spans="1:5" ht="15.75" customHeight="1" thickBot="1" x14ac:dyDescent="0.3">
      <c r="A62" s="106">
        <v>46266</v>
      </c>
      <c r="B62" s="112">
        <v>471808.48</v>
      </c>
      <c r="C62" s="112">
        <v>10722.92</v>
      </c>
      <c r="D62" s="107">
        <v>558.30999999999995</v>
      </c>
      <c r="E62" s="112">
        <v>11281.23</v>
      </c>
    </row>
    <row r="63" spans="1:5" ht="15.75" customHeight="1" thickBot="1" x14ac:dyDescent="0.3">
      <c r="A63" s="106">
        <v>46296</v>
      </c>
      <c r="B63" s="112">
        <v>461085.56</v>
      </c>
      <c r="C63" s="112">
        <v>10722.92</v>
      </c>
      <c r="D63" s="107">
        <v>545.62</v>
      </c>
      <c r="E63" s="112">
        <v>11268.54</v>
      </c>
    </row>
    <row r="64" spans="1:5" ht="15.75" customHeight="1" thickBot="1" x14ac:dyDescent="0.3">
      <c r="A64" s="106">
        <v>46327</v>
      </c>
      <c r="B64" s="112">
        <v>450362.64</v>
      </c>
      <c r="C64" s="112">
        <v>10722.92</v>
      </c>
      <c r="D64" s="107">
        <v>532.92999999999995</v>
      </c>
      <c r="E64" s="112">
        <v>11255.85</v>
      </c>
    </row>
    <row r="65" spans="1:5" ht="15.75" customHeight="1" thickBot="1" x14ac:dyDescent="0.3">
      <c r="A65" s="106">
        <v>46357</v>
      </c>
      <c r="B65" s="112">
        <v>439639.72</v>
      </c>
      <c r="C65" s="112">
        <v>10722.92</v>
      </c>
      <c r="D65" s="107">
        <v>520.24</v>
      </c>
      <c r="E65" s="112">
        <v>11243.16</v>
      </c>
    </row>
    <row r="66" spans="1:5" ht="15.75" customHeight="1" thickBot="1" x14ac:dyDescent="0.3">
      <c r="A66" s="106"/>
      <c r="B66" s="107"/>
      <c r="C66" s="112">
        <f>SUM(C54:C65)</f>
        <v>128675.04</v>
      </c>
      <c r="D66" s="107">
        <f>SUM(D54:D65)</f>
        <v>7080.3499999999995</v>
      </c>
      <c r="E66" s="107"/>
    </row>
    <row r="67" spans="1:5" ht="15.75" customHeight="1" thickBot="1" x14ac:dyDescent="0.3">
      <c r="A67" s="106">
        <v>46388</v>
      </c>
      <c r="B67" s="112">
        <v>428916.8</v>
      </c>
      <c r="C67" s="112">
        <v>10722.92</v>
      </c>
      <c r="D67" s="107">
        <v>507.55</v>
      </c>
      <c r="E67" s="112">
        <v>11230.47</v>
      </c>
    </row>
    <row r="68" spans="1:5" ht="15.75" customHeight="1" thickBot="1" x14ac:dyDescent="0.3">
      <c r="A68" s="106">
        <v>46419</v>
      </c>
      <c r="B68" s="112">
        <v>418193.88</v>
      </c>
      <c r="C68" s="112">
        <v>10722.92</v>
      </c>
      <c r="D68" s="107">
        <v>494.86</v>
      </c>
      <c r="E68" s="112">
        <v>11217.78</v>
      </c>
    </row>
    <row r="69" spans="1:5" ht="15.75" customHeight="1" thickBot="1" x14ac:dyDescent="0.3">
      <c r="A69" s="106">
        <v>46447</v>
      </c>
      <c r="B69" s="112">
        <v>407470.96</v>
      </c>
      <c r="C69" s="112">
        <v>10722.92</v>
      </c>
      <c r="D69" s="107">
        <v>482.17</v>
      </c>
      <c r="E69" s="112">
        <v>11205.09</v>
      </c>
    </row>
    <row r="70" spans="1:5" ht="15.75" customHeight="1" thickBot="1" x14ac:dyDescent="0.3">
      <c r="A70" s="106">
        <v>46478</v>
      </c>
      <c r="B70" s="112">
        <v>396748.04</v>
      </c>
      <c r="C70" s="112">
        <v>10722.92</v>
      </c>
      <c r="D70" s="107">
        <v>469.49</v>
      </c>
      <c r="E70" s="112">
        <v>11192.41</v>
      </c>
    </row>
    <row r="71" spans="1:5" ht="15.75" customHeight="1" thickBot="1" x14ac:dyDescent="0.3">
      <c r="A71" s="106">
        <v>46508</v>
      </c>
      <c r="B71" s="112">
        <v>386025.12</v>
      </c>
      <c r="C71" s="112">
        <v>10722.92</v>
      </c>
      <c r="D71" s="107">
        <v>456.8</v>
      </c>
      <c r="E71" s="112">
        <v>11179.72</v>
      </c>
    </row>
    <row r="72" spans="1:5" ht="15.75" customHeight="1" thickBot="1" x14ac:dyDescent="0.3">
      <c r="A72" s="106">
        <v>46539</v>
      </c>
      <c r="B72" s="112">
        <v>375302.2</v>
      </c>
      <c r="C72" s="112">
        <v>10722.92</v>
      </c>
      <c r="D72" s="107">
        <v>444.11</v>
      </c>
      <c r="E72" s="112">
        <v>11167.03</v>
      </c>
    </row>
    <row r="73" spans="1:5" ht="15.75" customHeight="1" thickBot="1" x14ac:dyDescent="0.3">
      <c r="A73" s="106">
        <v>46569</v>
      </c>
      <c r="B73" s="112">
        <v>364579.28</v>
      </c>
      <c r="C73" s="112">
        <v>10722.92</v>
      </c>
      <c r="D73" s="107">
        <v>431.42</v>
      </c>
      <c r="E73" s="112">
        <v>11154.34</v>
      </c>
    </row>
    <row r="74" spans="1:5" ht="15.75" customHeight="1" thickBot="1" x14ac:dyDescent="0.3">
      <c r="A74" s="106">
        <v>46600</v>
      </c>
      <c r="B74" s="112">
        <v>353856.36</v>
      </c>
      <c r="C74" s="112">
        <v>10722.92</v>
      </c>
      <c r="D74" s="107">
        <v>418.73</v>
      </c>
      <c r="E74" s="112">
        <v>11141.65</v>
      </c>
    </row>
    <row r="75" spans="1:5" ht="15.75" customHeight="1" thickBot="1" x14ac:dyDescent="0.3">
      <c r="A75" s="106">
        <v>46631</v>
      </c>
      <c r="B75" s="112">
        <v>343133.44</v>
      </c>
      <c r="C75" s="112">
        <v>10722.92</v>
      </c>
      <c r="D75" s="107">
        <v>406.04</v>
      </c>
      <c r="E75" s="112">
        <v>11128.96</v>
      </c>
    </row>
    <row r="76" spans="1:5" ht="15.75" customHeight="1" thickBot="1" x14ac:dyDescent="0.3">
      <c r="A76" s="106">
        <v>46661</v>
      </c>
      <c r="B76" s="112">
        <v>332410.52</v>
      </c>
      <c r="C76" s="112">
        <v>10722.92</v>
      </c>
      <c r="D76" s="107">
        <v>393.35</v>
      </c>
      <c r="E76" s="112">
        <v>11116.27</v>
      </c>
    </row>
    <row r="77" spans="1:5" ht="15.75" customHeight="1" thickBot="1" x14ac:dyDescent="0.3">
      <c r="A77" s="106">
        <v>46692</v>
      </c>
      <c r="B77" s="112">
        <v>321687.59999999998</v>
      </c>
      <c r="C77" s="112">
        <v>10722.92</v>
      </c>
      <c r="D77" s="107">
        <v>380.66</v>
      </c>
      <c r="E77" s="112">
        <v>11103.58</v>
      </c>
    </row>
    <row r="78" spans="1:5" ht="15.75" customHeight="1" thickBot="1" x14ac:dyDescent="0.3">
      <c r="A78" s="106">
        <v>46722</v>
      </c>
      <c r="B78" s="112">
        <v>310964.68</v>
      </c>
      <c r="C78" s="112">
        <v>10722.92</v>
      </c>
      <c r="D78" s="107">
        <v>367.97</v>
      </c>
      <c r="E78" s="112">
        <v>11090.89</v>
      </c>
    </row>
    <row r="79" spans="1:5" ht="15.75" customHeight="1" thickBot="1" x14ac:dyDescent="0.3">
      <c r="A79" s="106"/>
      <c r="B79" s="107"/>
      <c r="C79" s="112">
        <f>SUM(C67:C78)</f>
        <v>128675.04</v>
      </c>
      <c r="D79" s="107">
        <f>SUM(D67:D78)</f>
        <v>5253.1500000000015</v>
      </c>
      <c r="E79" s="107"/>
    </row>
    <row r="80" spans="1:5" ht="15.75" customHeight="1" thickBot="1" x14ac:dyDescent="0.3">
      <c r="A80" s="106">
        <v>46753</v>
      </c>
      <c r="B80" s="112">
        <v>300241.76</v>
      </c>
      <c r="C80" s="112">
        <v>10722.92</v>
      </c>
      <c r="D80" s="107">
        <v>355.29</v>
      </c>
      <c r="E80" s="112">
        <v>11078.21</v>
      </c>
    </row>
    <row r="81" spans="1:5" ht="15.75" customHeight="1" thickBot="1" x14ac:dyDescent="0.3">
      <c r="A81" s="106">
        <v>46784</v>
      </c>
      <c r="B81" s="112">
        <v>289518.84000000003</v>
      </c>
      <c r="C81" s="112">
        <v>10722.92</v>
      </c>
      <c r="D81" s="107">
        <v>342.6</v>
      </c>
      <c r="E81" s="112">
        <v>11065.52</v>
      </c>
    </row>
    <row r="82" spans="1:5" ht="15.75" customHeight="1" thickBot="1" x14ac:dyDescent="0.3">
      <c r="A82" s="106">
        <v>46813</v>
      </c>
      <c r="B82" s="112">
        <v>278795.92</v>
      </c>
      <c r="C82" s="112">
        <v>10722.92</v>
      </c>
      <c r="D82" s="107">
        <v>329.91</v>
      </c>
      <c r="E82" s="112">
        <v>11052.83</v>
      </c>
    </row>
    <row r="83" spans="1:5" ht="15.75" customHeight="1" thickBot="1" x14ac:dyDescent="0.3">
      <c r="A83" s="106">
        <v>46844</v>
      </c>
      <c r="B83" s="112">
        <v>268073</v>
      </c>
      <c r="C83" s="112">
        <v>10722.92</v>
      </c>
      <c r="D83" s="107">
        <v>317.22000000000003</v>
      </c>
      <c r="E83" s="112">
        <v>11040.14</v>
      </c>
    </row>
    <row r="84" spans="1:5" ht="15.75" customHeight="1" thickBot="1" x14ac:dyDescent="0.3">
      <c r="A84" s="106">
        <v>46874</v>
      </c>
      <c r="B84" s="112">
        <v>257350.08</v>
      </c>
      <c r="C84" s="112">
        <v>10722.92</v>
      </c>
      <c r="D84" s="107">
        <v>304.52999999999997</v>
      </c>
      <c r="E84" s="112">
        <v>11027.45</v>
      </c>
    </row>
    <row r="85" spans="1:5" ht="15.75" customHeight="1" thickBot="1" x14ac:dyDescent="0.3">
      <c r="A85" s="106">
        <v>46905</v>
      </c>
      <c r="B85" s="112">
        <v>246627.16</v>
      </c>
      <c r="C85" s="112">
        <v>10722.92</v>
      </c>
      <c r="D85" s="107">
        <v>291.83999999999997</v>
      </c>
      <c r="E85" s="112">
        <v>11014.76</v>
      </c>
    </row>
    <row r="86" spans="1:5" ht="15.75" customHeight="1" thickBot="1" x14ac:dyDescent="0.3">
      <c r="A86" s="106">
        <v>46935</v>
      </c>
      <c r="B86" s="112">
        <v>235904.24</v>
      </c>
      <c r="C86" s="112">
        <v>10722.92</v>
      </c>
      <c r="D86" s="107">
        <v>279.14999999999998</v>
      </c>
      <c r="E86" s="112">
        <v>11002.07</v>
      </c>
    </row>
    <row r="87" spans="1:5" ht="15.75" customHeight="1" thickBot="1" x14ac:dyDescent="0.3">
      <c r="A87" s="106">
        <v>46966</v>
      </c>
      <c r="B87" s="112">
        <v>225181.32</v>
      </c>
      <c r="C87" s="112">
        <v>10722.92</v>
      </c>
      <c r="D87" s="107">
        <v>266.45999999999998</v>
      </c>
      <c r="E87" s="112">
        <v>10989.38</v>
      </c>
    </row>
    <row r="88" spans="1:5" ht="15.75" customHeight="1" thickBot="1" x14ac:dyDescent="0.3">
      <c r="A88" s="106">
        <v>46997</v>
      </c>
      <c r="B88" s="112">
        <v>214458.4</v>
      </c>
      <c r="C88" s="112">
        <v>10722.92</v>
      </c>
      <c r="D88" s="107">
        <v>253.78</v>
      </c>
      <c r="E88" s="112">
        <v>10976.7</v>
      </c>
    </row>
    <row r="89" spans="1:5" ht="15.75" customHeight="1" thickBot="1" x14ac:dyDescent="0.3">
      <c r="A89" s="106">
        <v>47027</v>
      </c>
      <c r="B89" s="112">
        <v>203735.48</v>
      </c>
      <c r="C89" s="112">
        <v>10722.92</v>
      </c>
      <c r="D89" s="107">
        <v>241.09</v>
      </c>
      <c r="E89" s="112">
        <v>10964.01</v>
      </c>
    </row>
    <row r="90" spans="1:5" ht="15.75" customHeight="1" thickBot="1" x14ac:dyDescent="0.3">
      <c r="A90" s="106">
        <v>47058</v>
      </c>
      <c r="B90" s="112">
        <v>193012.56</v>
      </c>
      <c r="C90" s="112">
        <v>10722.92</v>
      </c>
      <c r="D90" s="107">
        <v>228.4</v>
      </c>
      <c r="E90" s="112">
        <v>10951.32</v>
      </c>
    </row>
    <row r="91" spans="1:5" ht="15.75" customHeight="1" thickBot="1" x14ac:dyDescent="0.3">
      <c r="A91" s="106">
        <v>47088</v>
      </c>
      <c r="B91" s="112">
        <v>182289.64</v>
      </c>
      <c r="C91" s="112">
        <v>10722.92</v>
      </c>
      <c r="D91" s="107">
        <v>215.71</v>
      </c>
      <c r="E91" s="112">
        <v>10938.63</v>
      </c>
    </row>
    <row r="92" spans="1:5" ht="15.75" customHeight="1" thickBot="1" x14ac:dyDescent="0.3">
      <c r="A92" s="106"/>
      <c r="B92" s="107"/>
      <c r="C92" s="112">
        <f>SUM(C80:C91)</f>
        <v>128675.04</v>
      </c>
      <c r="D92" s="107">
        <f>SUM(D80:D91)</f>
        <v>3425.9800000000005</v>
      </c>
      <c r="E92" s="107"/>
    </row>
    <row r="93" spans="1:5" ht="15.75" customHeight="1" thickBot="1" x14ac:dyDescent="0.3">
      <c r="A93" s="106">
        <v>47119</v>
      </c>
      <c r="B93" s="112">
        <v>171566.72</v>
      </c>
      <c r="C93" s="112">
        <v>10722.92</v>
      </c>
      <c r="D93" s="107">
        <v>203.02</v>
      </c>
      <c r="E93" s="112">
        <v>10925.94</v>
      </c>
    </row>
    <row r="94" spans="1:5" ht="15.75" customHeight="1" thickBot="1" x14ac:dyDescent="0.3">
      <c r="A94" s="106">
        <v>47150</v>
      </c>
      <c r="B94" s="112">
        <v>160843.79999999999</v>
      </c>
      <c r="C94" s="112">
        <v>10722.92</v>
      </c>
      <c r="D94" s="107">
        <v>190.33</v>
      </c>
      <c r="E94" s="112">
        <v>10913.25</v>
      </c>
    </row>
    <row r="95" spans="1:5" ht="15.75" customHeight="1" thickBot="1" x14ac:dyDescent="0.3">
      <c r="A95" s="106">
        <v>47178</v>
      </c>
      <c r="B95" s="112">
        <v>150120.88</v>
      </c>
      <c r="C95" s="112">
        <v>10722.92</v>
      </c>
      <c r="D95" s="107">
        <v>177.64</v>
      </c>
      <c r="E95" s="112">
        <v>10900.56</v>
      </c>
    </row>
    <row r="96" spans="1:5" ht="15.75" customHeight="1" thickBot="1" x14ac:dyDescent="0.3">
      <c r="A96" s="106">
        <v>47209</v>
      </c>
      <c r="B96" s="112">
        <v>139397.96</v>
      </c>
      <c r="C96" s="112">
        <v>10722.92</v>
      </c>
      <c r="D96" s="107">
        <v>164.95</v>
      </c>
      <c r="E96" s="112">
        <v>10887.87</v>
      </c>
    </row>
    <row r="97" spans="1:5" ht="15.75" customHeight="1" thickBot="1" x14ac:dyDescent="0.3">
      <c r="A97" s="106">
        <v>47239</v>
      </c>
      <c r="B97" s="112">
        <v>128675.04</v>
      </c>
      <c r="C97" s="112">
        <v>10722.92</v>
      </c>
      <c r="D97" s="107">
        <v>152.27000000000001</v>
      </c>
      <c r="E97" s="112">
        <v>10875.19</v>
      </c>
    </row>
    <row r="98" spans="1:5" ht="15.75" customHeight="1" thickBot="1" x14ac:dyDescent="0.3">
      <c r="A98" s="106">
        <v>47270</v>
      </c>
      <c r="B98" s="112">
        <v>117952.12</v>
      </c>
      <c r="C98" s="112">
        <v>10722.92</v>
      </c>
      <c r="D98" s="107">
        <v>139.58000000000001</v>
      </c>
      <c r="E98" s="112">
        <v>10862.5</v>
      </c>
    </row>
    <row r="99" spans="1:5" ht="15.75" customHeight="1" thickBot="1" x14ac:dyDescent="0.3">
      <c r="A99" s="106">
        <v>47300</v>
      </c>
      <c r="B99" s="112">
        <v>107229.2</v>
      </c>
      <c r="C99" s="112">
        <v>10722.92</v>
      </c>
      <c r="D99" s="107">
        <v>126.89</v>
      </c>
      <c r="E99" s="112">
        <v>10849.81</v>
      </c>
    </row>
    <row r="100" spans="1:5" ht="15.75" customHeight="1" thickBot="1" x14ac:dyDescent="0.3">
      <c r="A100" s="106">
        <v>47331</v>
      </c>
      <c r="B100" s="112">
        <v>96506.28</v>
      </c>
      <c r="C100" s="112">
        <v>10722.92</v>
      </c>
      <c r="D100" s="107">
        <v>114.2</v>
      </c>
      <c r="E100" s="112">
        <v>10837.12</v>
      </c>
    </row>
    <row r="101" spans="1:5" ht="15.75" customHeight="1" thickBot="1" x14ac:dyDescent="0.3">
      <c r="A101" s="106">
        <v>47362</v>
      </c>
      <c r="B101" s="112">
        <v>85783.360000000001</v>
      </c>
      <c r="C101" s="112">
        <v>10722.92</v>
      </c>
      <c r="D101" s="107">
        <v>101.51</v>
      </c>
      <c r="E101" s="112">
        <v>10824.43</v>
      </c>
    </row>
    <row r="102" spans="1:5" ht="15.75" customHeight="1" thickBot="1" x14ac:dyDescent="0.3">
      <c r="A102" s="106">
        <v>47392</v>
      </c>
      <c r="B102" s="112">
        <v>75060.44</v>
      </c>
      <c r="C102" s="112">
        <v>10722.92</v>
      </c>
      <c r="D102" s="107">
        <v>88.82</v>
      </c>
      <c r="E102" s="112">
        <v>10811.74</v>
      </c>
    </row>
    <row r="103" spans="1:5" ht="15.75" customHeight="1" thickBot="1" x14ac:dyDescent="0.3">
      <c r="A103" s="106">
        <v>47423</v>
      </c>
      <c r="B103" s="112">
        <v>64337.52</v>
      </c>
      <c r="C103" s="112">
        <v>10722.92</v>
      </c>
      <c r="D103" s="107">
        <v>76.13</v>
      </c>
      <c r="E103" s="112">
        <v>10799.05</v>
      </c>
    </row>
    <row r="104" spans="1:5" ht="15.75" customHeight="1" thickBot="1" x14ac:dyDescent="0.3">
      <c r="A104" s="106">
        <v>47453</v>
      </c>
      <c r="B104" s="112">
        <v>53614.6</v>
      </c>
      <c r="C104" s="112">
        <v>10722.92</v>
      </c>
      <c r="D104" s="107">
        <v>63.44</v>
      </c>
      <c r="E104" s="112">
        <v>10786.36</v>
      </c>
    </row>
    <row r="105" spans="1:5" ht="15.75" customHeight="1" thickBot="1" x14ac:dyDescent="0.3">
      <c r="A105" s="106"/>
      <c r="B105" s="107"/>
      <c r="C105" s="112">
        <f>SUM(C93:C104)</f>
        <v>128675.04</v>
      </c>
      <c r="D105" s="107">
        <f>SUM(D93:D104)</f>
        <v>1598.7800000000002</v>
      </c>
      <c r="E105" s="107"/>
    </row>
    <row r="106" spans="1:5" ht="15.75" customHeight="1" thickBot="1" x14ac:dyDescent="0.3">
      <c r="A106" s="106">
        <v>47484</v>
      </c>
      <c r="B106" s="112">
        <v>42891.68</v>
      </c>
      <c r="C106" s="112">
        <v>10722.92</v>
      </c>
      <c r="D106" s="107">
        <v>50.76</v>
      </c>
      <c r="E106" s="112">
        <v>10773.68</v>
      </c>
    </row>
    <row r="107" spans="1:5" ht="15.75" customHeight="1" thickBot="1" x14ac:dyDescent="0.3">
      <c r="A107" s="106">
        <v>47515</v>
      </c>
      <c r="B107" s="112">
        <v>32168.76</v>
      </c>
      <c r="C107" s="112">
        <v>10722.92</v>
      </c>
      <c r="D107" s="107">
        <v>38.07</v>
      </c>
      <c r="E107" s="112">
        <v>10760.99</v>
      </c>
    </row>
    <row r="108" spans="1:5" ht="15.75" customHeight="1" thickBot="1" x14ac:dyDescent="0.3">
      <c r="A108" s="106">
        <v>47543</v>
      </c>
      <c r="B108" s="112">
        <v>21445.84</v>
      </c>
      <c r="C108" s="112">
        <v>10722.92</v>
      </c>
      <c r="D108" s="107">
        <v>25.38</v>
      </c>
      <c r="E108" s="112">
        <v>10748.3</v>
      </c>
    </row>
    <row r="109" spans="1:5" ht="15.75" customHeight="1" thickBot="1" x14ac:dyDescent="0.3">
      <c r="A109" s="108">
        <v>47574</v>
      </c>
      <c r="B109" s="113">
        <v>10722.92</v>
      </c>
      <c r="C109" s="113">
        <v>10722.92</v>
      </c>
      <c r="D109" s="109">
        <v>12.69</v>
      </c>
      <c r="E109" s="113">
        <v>10735.61</v>
      </c>
    </row>
    <row r="110" spans="1:5" ht="15.75" customHeight="1" thickBot="1" x14ac:dyDescent="0.3">
      <c r="A110" s="106"/>
      <c r="B110" s="107"/>
      <c r="C110" s="112">
        <f>SUM(C106:C109)</f>
        <v>42891.68</v>
      </c>
      <c r="D110" s="107">
        <f>SUM(D106:D109)</f>
        <v>126.89999999999999</v>
      </c>
      <c r="E110" s="107"/>
    </row>
    <row r="111" spans="1:5" ht="15.75" customHeight="1" x14ac:dyDescent="0.25">
      <c r="A111" s="110"/>
      <c r="B111" s="110" t="s">
        <v>269</v>
      </c>
      <c r="C111" s="114">
        <v>1072292</v>
      </c>
      <c r="D111" s="114">
        <v>64078.38</v>
      </c>
      <c r="E111" s="115">
        <v>1136370.3799999999</v>
      </c>
    </row>
    <row r="119" spans="1:5" ht="15.75" customHeight="1" x14ac:dyDescent="0.25">
      <c r="A119" s="59"/>
      <c r="B119" s="59"/>
      <c r="C119" s="58"/>
      <c r="D119" s="58"/>
      <c r="E119" s="58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7515F-6727-41AB-A6EC-1E0E4F5F7288}">
  <dimension ref="A1:E119"/>
  <sheetViews>
    <sheetView topLeftCell="A94" workbookViewId="0">
      <selection activeCell="C119" sqref="C119"/>
    </sheetView>
  </sheetViews>
  <sheetFormatPr defaultRowHeight="15" x14ac:dyDescent="0.25"/>
  <cols>
    <col min="2" max="2" width="13" customWidth="1"/>
    <col min="3" max="3" width="10.7109375" customWidth="1"/>
    <col min="4" max="4" width="9.140625" style="118"/>
    <col min="5" max="5" width="10.7109375" customWidth="1"/>
  </cols>
  <sheetData>
    <row r="1" spans="1:5" x14ac:dyDescent="0.25">
      <c r="A1" s="91" t="s">
        <v>44</v>
      </c>
      <c r="B1" s="91" t="s">
        <v>45</v>
      </c>
      <c r="C1" s="91" t="s">
        <v>46</v>
      </c>
      <c r="D1" s="117" t="s">
        <v>3</v>
      </c>
      <c r="E1" s="91" t="s">
        <v>1</v>
      </c>
    </row>
    <row r="2" spans="1:5" x14ac:dyDescent="0.25">
      <c r="A2" s="57">
        <v>44652</v>
      </c>
      <c r="B2" s="59" t="s">
        <v>384</v>
      </c>
      <c r="C2" s="58">
        <v>10888.89</v>
      </c>
      <c r="D2" s="116">
        <v>813.4</v>
      </c>
      <c r="E2" s="58">
        <v>11868.89</v>
      </c>
    </row>
    <row r="3" spans="1:5" x14ac:dyDescent="0.25">
      <c r="A3" s="57">
        <v>44682</v>
      </c>
      <c r="B3" s="59" t="s">
        <v>386</v>
      </c>
      <c r="C3" s="58">
        <v>10888.89</v>
      </c>
      <c r="D3" s="116">
        <v>805.87189999999987</v>
      </c>
      <c r="E3" s="58">
        <v>11859.81</v>
      </c>
    </row>
    <row r="4" spans="1:5" x14ac:dyDescent="0.25">
      <c r="A4" s="57">
        <v>44713</v>
      </c>
      <c r="B4" s="59" t="s">
        <v>387</v>
      </c>
      <c r="C4" s="58">
        <v>10888.89</v>
      </c>
      <c r="D4" s="116">
        <v>798.33550000000002</v>
      </c>
      <c r="E4" s="58">
        <v>11850.74</v>
      </c>
    </row>
    <row r="5" spans="1:5" x14ac:dyDescent="0.25">
      <c r="A5" s="57">
        <v>44743</v>
      </c>
      <c r="B5" s="59" t="s">
        <v>388</v>
      </c>
      <c r="C5" s="58">
        <v>10888.89</v>
      </c>
      <c r="D5" s="116">
        <v>790.80739999999992</v>
      </c>
      <c r="E5" s="58">
        <v>11841.67</v>
      </c>
    </row>
    <row r="6" spans="1:5" x14ac:dyDescent="0.25">
      <c r="A6" s="57">
        <v>44774</v>
      </c>
      <c r="B6" s="59" t="s">
        <v>389</v>
      </c>
      <c r="C6" s="58">
        <v>10888.89</v>
      </c>
      <c r="D6" s="116">
        <v>783.27099999999996</v>
      </c>
      <c r="E6" s="58">
        <v>11832.59</v>
      </c>
    </row>
    <row r="7" spans="1:5" x14ac:dyDescent="0.25">
      <c r="A7" s="57">
        <v>44805</v>
      </c>
      <c r="B7" s="59" t="s">
        <v>390</v>
      </c>
      <c r="C7" s="58">
        <v>10888.89</v>
      </c>
      <c r="D7" s="116">
        <v>775.74289999999996</v>
      </c>
      <c r="E7" s="58">
        <v>11823.52</v>
      </c>
    </row>
    <row r="8" spans="1:5" x14ac:dyDescent="0.25">
      <c r="A8" s="57">
        <v>44835</v>
      </c>
      <c r="B8" s="59" t="s">
        <v>391</v>
      </c>
      <c r="C8" s="58">
        <v>10888.89</v>
      </c>
      <c r="D8" s="116">
        <v>768.21479999999997</v>
      </c>
      <c r="E8" s="58">
        <v>11814.44</v>
      </c>
    </row>
    <row r="9" spans="1:5" x14ac:dyDescent="0.25">
      <c r="A9" s="57">
        <v>44866</v>
      </c>
      <c r="B9" s="59" t="s">
        <v>392</v>
      </c>
      <c r="C9" s="58">
        <v>10888.89</v>
      </c>
      <c r="D9" s="116">
        <v>760.67840000000001</v>
      </c>
      <c r="E9" s="58">
        <v>11805.37</v>
      </c>
    </row>
    <row r="10" spans="1:5" x14ac:dyDescent="0.25">
      <c r="A10" s="57">
        <v>44896</v>
      </c>
      <c r="B10" s="59" t="s">
        <v>393</v>
      </c>
      <c r="C10" s="58">
        <v>10888.89</v>
      </c>
      <c r="D10" s="116">
        <v>753.1502999999999</v>
      </c>
      <c r="E10" s="58">
        <v>11796.3</v>
      </c>
    </row>
    <row r="11" spans="1:5" x14ac:dyDescent="0.25">
      <c r="A11" s="57"/>
      <c r="B11" s="59"/>
      <c r="C11" s="58">
        <f>SUM(C2:C10)</f>
        <v>98000.01</v>
      </c>
      <c r="D11" s="116">
        <f>SUM(D2:D10)</f>
        <v>7049.4721999999992</v>
      </c>
      <c r="E11" s="59"/>
    </row>
    <row r="12" spans="1:5" x14ac:dyDescent="0.25">
      <c r="A12" s="57">
        <v>44927</v>
      </c>
      <c r="B12" s="59" t="s">
        <v>394</v>
      </c>
      <c r="C12" s="58">
        <v>10888.89</v>
      </c>
      <c r="D12" s="116">
        <v>745.61389999999994</v>
      </c>
      <c r="E12" s="58">
        <v>11787.22</v>
      </c>
    </row>
    <row r="13" spans="1:5" x14ac:dyDescent="0.25">
      <c r="A13" s="57">
        <v>44958</v>
      </c>
      <c r="B13" s="59" t="s">
        <v>395</v>
      </c>
      <c r="C13" s="58">
        <v>10888.89</v>
      </c>
      <c r="D13" s="116">
        <v>738.08579999999995</v>
      </c>
      <c r="E13" s="58">
        <v>11778.15</v>
      </c>
    </row>
    <row r="14" spans="1:5" x14ac:dyDescent="0.25">
      <c r="A14" s="57">
        <v>44986</v>
      </c>
      <c r="B14" s="59" t="s">
        <v>396</v>
      </c>
      <c r="C14" s="58">
        <v>10888.89</v>
      </c>
      <c r="D14" s="116">
        <v>730.55769999999995</v>
      </c>
      <c r="E14" s="58">
        <v>11769.07</v>
      </c>
    </row>
    <row r="15" spans="1:5" x14ac:dyDescent="0.25">
      <c r="A15" s="57">
        <v>45017</v>
      </c>
      <c r="B15" s="59" t="s">
        <v>397</v>
      </c>
      <c r="C15" s="58">
        <v>10888.89</v>
      </c>
      <c r="D15" s="116">
        <v>723.0213</v>
      </c>
      <c r="E15" s="58">
        <v>11760</v>
      </c>
    </row>
    <row r="16" spans="1:5" x14ac:dyDescent="0.25">
      <c r="A16" s="57">
        <v>45047</v>
      </c>
      <c r="B16" s="59" t="s">
        <v>398</v>
      </c>
      <c r="C16" s="58">
        <v>10888.89</v>
      </c>
      <c r="D16" s="116">
        <v>715.49319999999989</v>
      </c>
      <c r="E16" s="58">
        <v>11750.93</v>
      </c>
    </row>
    <row r="17" spans="1:5" x14ac:dyDescent="0.25">
      <c r="A17" s="57">
        <v>45078</v>
      </c>
      <c r="B17" s="59" t="s">
        <v>399</v>
      </c>
      <c r="C17" s="58">
        <v>10888.89</v>
      </c>
      <c r="D17" s="116">
        <v>707.95680000000004</v>
      </c>
      <c r="E17" s="58">
        <v>11741.85</v>
      </c>
    </row>
    <row r="18" spans="1:5" x14ac:dyDescent="0.25">
      <c r="A18" s="57">
        <v>45108</v>
      </c>
      <c r="B18" s="59" t="s">
        <v>400</v>
      </c>
      <c r="C18" s="58">
        <v>10888.89</v>
      </c>
      <c r="D18" s="116">
        <v>700.42869999999994</v>
      </c>
      <c r="E18" s="58">
        <v>11732.78</v>
      </c>
    </row>
    <row r="19" spans="1:5" x14ac:dyDescent="0.25">
      <c r="A19" s="57">
        <v>45139</v>
      </c>
      <c r="B19" s="59" t="s">
        <v>401</v>
      </c>
      <c r="C19" s="58">
        <v>10888.89</v>
      </c>
      <c r="D19" s="116">
        <v>692.89229999999998</v>
      </c>
      <c r="E19" s="58">
        <v>11723.7</v>
      </c>
    </row>
    <row r="20" spans="1:5" x14ac:dyDescent="0.25">
      <c r="A20" s="57">
        <v>45170</v>
      </c>
      <c r="B20" s="59" t="s">
        <v>402</v>
      </c>
      <c r="C20" s="58">
        <v>10888.89</v>
      </c>
      <c r="D20" s="116">
        <v>685.36419999999998</v>
      </c>
      <c r="E20" s="58">
        <v>11714.63</v>
      </c>
    </row>
    <row r="21" spans="1:5" x14ac:dyDescent="0.25">
      <c r="A21" s="57">
        <v>45200</v>
      </c>
      <c r="B21" s="59" t="s">
        <v>403</v>
      </c>
      <c r="C21" s="58">
        <v>10888.89</v>
      </c>
      <c r="D21" s="116">
        <v>677.83609999999999</v>
      </c>
      <c r="E21" s="58">
        <v>11705.56</v>
      </c>
    </row>
    <row r="22" spans="1:5" x14ac:dyDescent="0.25">
      <c r="A22" s="57">
        <v>45231</v>
      </c>
      <c r="B22" s="59" t="s">
        <v>404</v>
      </c>
      <c r="C22" s="58">
        <v>10888.89</v>
      </c>
      <c r="D22" s="116">
        <v>670.29970000000003</v>
      </c>
      <c r="E22" s="58">
        <v>11696.48</v>
      </c>
    </row>
    <row r="23" spans="1:5" x14ac:dyDescent="0.25">
      <c r="A23" s="57">
        <v>45261</v>
      </c>
      <c r="B23" s="59" t="s">
        <v>405</v>
      </c>
      <c r="C23" s="58">
        <v>10888.89</v>
      </c>
      <c r="D23" s="116">
        <v>662.77159999999992</v>
      </c>
      <c r="E23" s="58">
        <v>11687.41</v>
      </c>
    </row>
    <row r="24" spans="1:5" x14ac:dyDescent="0.25">
      <c r="A24" s="57"/>
      <c r="B24" s="59"/>
      <c r="C24" s="58">
        <f>SUM(C12:C23)</f>
        <v>130666.68</v>
      </c>
      <c r="D24" s="116">
        <f>SUM(D12:D23)</f>
        <v>8450.3212999999996</v>
      </c>
      <c r="E24" s="58"/>
    </row>
    <row r="25" spans="1:5" x14ac:dyDescent="0.25">
      <c r="A25" s="57">
        <v>45292</v>
      </c>
      <c r="B25" s="59" t="s">
        <v>406</v>
      </c>
      <c r="C25" s="58">
        <v>10888.89</v>
      </c>
      <c r="D25" s="116">
        <v>655.23519999999996</v>
      </c>
      <c r="E25" s="58">
        <v>11678.33</v>
      </c>
    </row>
    <row r="26" spans="1:5" x14ac:dyDescent="0.25">
      <c r="A26" s="57">
        <v>45323</v>
      </c>
      <c r="B26" s="59" t="s">
        <v>407</v>
      </c>
      <c r="C26" s="58">
        <v>10888.89</v>
      </c>
      <c r="D26" s="116">
        <v>647.70709999999997</v>
      </c>
      <c r="E26" s="58">
        <v>11669.26</v>
      </c>
    </row>
    <row r="27" spans="1:5" x14ac:dyDescent="0.25">
      <c r="A27" s="57">
        <v>45352</v>
      </c>
      <c r="B27" s="59" t="s">
        <v>408</v>
      </c>
      <c r="C27" s="58">
        <v>10888.89</v>
      </c>
      <c r="D27" s="116">
        <v>640.17899999999997</v>
      </c>
      <c r="E27" s="58">
        <v>11660.19</v>
      </c>
    </row>
    <row r="28" spans="1:5" x14ac:dyDescent="0.25">
      <c r="A28" s="57">
        <v>45383</v>
      </c>
      <c r="B28" s="59" t="s">
        <v>409</v>
      </c>
      <c r="C28" s="58">
        <v>10888.89</v>
      </c>
      <c r="D28" s="116">
        <v>632.64260000000002</v>
      </c>
      <c r="E28" s="58">
        <v>11651.11</v>
      </c>
    </row>
    <row r="29" spans="1:5" x14ac:dyDescent="0.25">
      <c r="A29" s="57">
        <v>45413</v>
      </c>
      <c r="B29" s="59" t="s">
        <v>410</v>
      </c>
      <c r="C29" s="58">
        <v>10888.89</v>
      </c>
      <c r="D29" s="116">
        <v>625.11449999999991</v>
      </c>
      <c r="E29" s="58">
        <v>11642.04</v>
      </c>
    </row>
    <row r="30" spans="1:5" x14ac:dyDescent="0.25">
      <c r="A30" s="57">
        <v>45444</v>
      </c>
      <c r="B30" s="59" t="s">
        <v>411</v>
      </c>
      <c r="C30" s="58">
        <v>10888.89</v>
      </c>
      <c r="D30" s="116">
        <v>617.57810000000006</v>
      </c>
      <c r="E30" s="58">
        <v>11632.96</v>
      </c>
    </row>
    <row r="31" spans="1:5" x14ac:dyDescent="0.25">
      <c r="A31" s="57">
        <v>45474</v>
      </c>
      <c r="B31" s="59" t="s">
        <v>412</v>
      </c>
      <c r="C31" s="58">
        <v>10888.89</v>
      </c>
      <c r="D31" s="116">
        <v>610.04999999999995</v>
      </c>
      <c r="E31" s="58">
        <v>11623.89</v>
      </c>
    </row>
    <row r="32" spans="1:5" x14ac:dyDescent="0.25">
      <c r="A32" s="57">
        <v>45505</v>
      </c>
      <c r="B32" s="59" t="s">
        <v>413</v>
      </c>
      <c r="C32" s="58">
        <v>10888.89</v>
      </c>
      <c r="D32" s="116">
        <v>602.52189999999996</v>
      </c>
      <c r="E32" s="58">
        <v>11614.81</v>
      </c>
    </row>
    <row r="33" spans="1:5" x14ac:dyDescent="0.25">
      <c r="A33" s="57">
        <v>45536</v>
      </c>
      <c r="B33" s="59" t="s">
        <v>414</v>
      </c>
      <c r="C33" s="58">
        <v>10888.89</v>
      </c>
      <c r="D33" s="116">
        <v>594.9855</v>
      </c>
      <c r="E33" s="58">
        <v>11605.74</v>
      </c>
    </row>
    <row r="34" spans="1:5" x14ac:dyDescent="0.25">
      <c r="A34" s="57">
        <v>45566</v>
      </c>
      <c r="B34" s="59" t="s">
        <v>415</v>
      </c>
      <c r="C34" s="58">
        <v>10888.89</v>
      </c>
      <c r="D34" s="116">
        <v>587.45739999999989</v>
      </c>
      <c r="E34" s="58">
        <v>11596.67</v>
      </c>
    </row>
    <row r="35" spans="1:5" x14ac:dyDescent="0.25">
      <c r="A35" s="57">
        <v>45597</v>
      </c>
      <c r="B35" s="59" t="s">
        <v>416</v>
      </c>
      <c r="C35" s="58">
        <v>10888.89</v>
      </c>
      <c r="D35" s="116">
        <v>579.92100000000005</v>
      </c>
      <c r="E35" s="58">
        <v>11587.59</v>
      </c>
    </row>
    <row r="36" spans="1:5" x14ac:dyDescent="0.25">
      <c r="A36" s="57">
        <v>45627</v>
      </c>
      <c r="B36" s="59" t="s">
        <v>417</v>
      </c>
      <c r="C36" s="58">
        <v>10888.89</v>
      </c>
      <c r="D36" s="116">
        <v>572.39289999999994</v>
      </c>
      <c r="E36" s="58">
        <v>11578.52</v>
      </c>
    </row>
    <row r="37" spans="1:5" x14ac:dyDescent="0.25">
      <c r="A37" s="57"/>
      <c r="B37" s="59"/>
      <c r="C37" s="58">
        <f>SUM(C25:C36)</f>
        <v>130666.68</v>
      </c>
      <c r="D37" s="116">
        <f>SUM(D25:D36)</f>
        <v>7365.7851999999993</v>
      </c>
      <c r="E37" s="58"/>
    </row>
    <row r="38" spans="1:5" x14ac:dyDescent="0.25">
      <c r="A38" s="57">
        <v>45658</v>
      </c>
      <c r="B38" s="59" t="s">
        <v>418</v>
      </c>
      <c r="C38" s="58">
        <v>10888.89</v>
      </c>
      <c r="D38" s="116">
        <v>564.86479999999995</v>
      </c>
      <c r="E38" s="58">
        <v>11569.44</v>
      </c>
    </row>
    <row r="39" spans="1:5" x14ac:dyDescent="0.25">
      <c r="A39" s="57">
        <v>45689</v>
      </c>
      <c r="B39" s="59" t="s">
        <v>419</v>
      </c>
      <c r="C39" s="58">
        <v>10888.89</v>
      </c>
      <c r="D39" s="116">
        <v>557.32839999999999</v>
      </c>
      <c r="E39" s="58">
        <v>11560.37</v>
      </c>
    </row>
    <row r="40" spans="1:5" x14ac:dyDescent="0.25">
      <c r="A40" s="57">
        <v>45717</v>
      </c>
      <c r="B40" s="59" t="s">
        <v>420</v>
      </c>
      <c r="C40" s="58">
        <v>10888.89</v>
      </c>
      <c r="D40" s="116">
        <v>549.80029999999999</v>
      </c>
      <c r="E40" s="58">
        <v>11551.3</v>
      </c>
    </row>
    <row r="41" spans="1:5" x14ac:dyDescent="0.25">
      <c r="A41" s="57">
        <v>45748</v>
      </c>
      <c r="B41" s="59" t="s">
        <v>421</v>
      </c>
      <c r="C41" s="58">
        <v>10888.89</v>
      </c>
      <c r="D41" s="116">
        <v>542.26390000000004</v>
      </c>
      <c r="E41" s="58">
        <v>11542.22</v>
      </c>
    </row>
    <row r="42" spans="1:5" x14ac:dyDescent="0.25">
      <c r="A42" s="57">
        <v>45778</v>
      </c>
      <c r="B42" s="59" t="s">
        <v>422</v>
      </c>
      <c r="C42" s="58">
        <v>10888.89</v>
      </c>
      <c r="D42" s="116">
        <v>534.73579999999993</v>
      </c>
      <c r="E42" s="58">
        <v>11533.15</v>
      </c>
    </row>
    <row r="43" spans="1:5" x14ac:dyDescent="0.25">
      <c r="A43" s="57">
        <v>45809</v>
      </c>
      <c r="B43" s="59" t="s">
        <v>423</v>
      </c>
      <c r="C43" s="58">
        <v>10888.89</v>
      </c>
      <c r="D43" s="116">
        <v>527.20770000000005</v>
      </c>
      <c r="E43" s="58">
        <v>11524.07</v>
      </c>
    </row>
    <row r="44" spans="1:5" x14ac:dyDescent="0.25">
      <c r="A44" s="57">
        <v>45839</v>
      </c>
      <c r="B44" s="59" t="s">
        <v>424</v>
      </c>
      <c r="C44" s="58">
        <v>10888.89</v>
      </c>
      <c r="D44" s="116">
        <v>519.67129999999997</v>
      </c>
      <c r="E44" s="58">
        <v>11515</v>
      </c>
    </row>
    <row r="45" spans="1:5" x14ac:dyDescent="0.25">
      <c r="A45" s="57">
        <v>45870</v>
      </c>
      <c r="B45" s="59" t="s">
        <v>425</v>
      </c>
      <c r="C45" s="58">
        <v>10888.89</v>
      </c>
      <c r="D45" s="116">
        <v>512.14319999999998</v>
      </c>
      <c r="E45" s="58">
        <v>11505.93</v>
      </c>
    </row>
    <row r="46" spans="1:5" x14ac:dyDescent="0.25">
      <c r="A46" s="57">
        <v>45901</v>
      </c>
      <c r="B46" s="59" t="s">
        <v>426</v>
      </c>
      <c r="C46" s="58">
        <v>10888.89</v>
      </c>
      <c r="D46" s="116">
        <v>504.60680000000002</v>
      </c>
      <c r="E46" s="58">
        <v>11496.85</v>
      </c>
    </row>
    <row r="47" spans="1:5" x14ac:dyDescent="0.25">
      <c r="A47" s="57">
        <v>45931</v>
      </c>
      <c r="B47" s="59" t="s">
        <v>427</v>
      </c>
      <c r="C47" s="58">
        <v>10888.89</v>
      </c>
      <c r="D47" s="116">
        <v>497.07869999999997</v>
      </c>
      <c r="E47" s="58">
        <v>11487.78</v>
      </c>
    </row>
    <row r="48" spans="1:5" x14ac:dyDescent="0.25">
      <c r="A48" s="57">
        <v>45962</v>
      </c>
      <c r="B48" s="59" t="s">
        <v>428</v>
      </c>
      <c r="C48" s="58">
        <v>10888.89</v>
      </c>
      <c r="D48" s="116">
        <v>489.54229999999995</v>
      </c>
      <c r="E48" s="58">
        <v>11478.7</v>
      </c>
    </row>
    <row r="49" spans="1:5" x14ac:dyDescent="0.25">
      <c r="A49" s="57">
        <v>45992</v>
      </c>
      <c r="B49" s="59" t="s">
        <v>429</v>
      </c>
      <c r="C49" s="58">
        <v>10888.89</v>
      </c>
      <c r="D49" s="116">
        <v>482.01419999999996</v>
      </c>
      <c r="E49" s="58">
        <v>11469.63</v>
      </c>
    </row>
    <row r="50" spans="1:5" x14ac:dyDescent="0.25">
      <c r="A50" s="57"/>
      <c r="B50" s="59"/>
      <c r="C50" s="58">
        <f>SUM(C38:C49)</f>
        <v>130666.68</v>
      </c>
      <c r="D50" s="116">
        <f>SUM(D38:D49)</f>
        <v>6281.2573999999995</v>
      </c>
      <c r="E50" s="58"/>
    </row>
    <row r="51" spans="1:5" x14ac:dyDescent="0.25">
      <c r="A51" s="57">
        <v>46023</v>
      </c>
      <c r="B51" s="59" t="s">
        <v>430</v>
      </c>
      <c r="C51" s="58">
        <v>10888.89</v>
      </c>
      <c r="D51" s="116">
        <v>474.48609999999996</v>
      </c>
      <c r="E51" s="58">
        <v>11460.56</v>
      </c>
    </row>
    <row r="52" spans="1:5" x14ac:dyDescent="0.25">
      <c r="A52" s="57">
        <v>46054</v>
      </c>
      <c r="B52" s="59" t="s">
        <v>431</v>
      </c>
      <c r="C52" s="58">
        <v>10888.89</v>
      </c>
      <c r="D52" s="116">
        <v>466.94970000000001</v>
      </c>
      <c r="E52" s="58">
        <v>11451.48</v>
      </c>
    </row>
    <row r="53" spans="1:5" x14ac:dyDescent="0.25">
      <c r="A53" s="57">
        <v>46082</v>
      </c>
      <c r="B53" s="59" t="s">
        <v>432</v>
      </c>
      <c r="C53" s="58">
        <v>10888.89</v>
      </c>
      <c r="D53" s="116">
        <v>459.42159999999996</v>
      </c>
      <c r="E53" s="58">
        <v>11442.41</v>
      </c>
    </row>
    <row r="54" spans="1:5" x14ac:dyDescent="0.25">
      <c r="A54" s="57">
        <v>46113</v>
      </c>
      <c r="B54" s="59" t="s">
        <v>433</v>
      </c>
      <c r="C54" s="58">
        <v>10888.89</v>
      </c>
      <c r="D54" s="116">
        <v>451.8852</v>
      </c>
      <c r="E54" s="58">
        <v>11433.33</v>
      </c>
    </row>
    <row r="55" spans="1:5" x14ac:dyDescent="0.25">
      <c r="A55" s="57">
        <v>46143</v>
      </c>
      <c r="B55" s="59" t="s">
        <v>434</v>
      </c>
      <c r="C55" s="58">
        <v>10888.89</v>
      </c>
      <c r="D55" s="116">
        <v>444.3571</v>
      </c>
      <c r="E55" s="58">
        <v>11424.26</v>
      </c>
    </row>
    <row r="56" spans="1:5" x14ac:dyDescent="0.25">
      <c r="A56" s="57">
        <v>46174</v>
      </c>
      <c r="B56" s="59" t="s">
        <v>435</v>
      </c>
      <c r="C56" s="58">
        <v>10888.89</v>
      </c>
      <c r="D56" s="116">
        <v>436.82899999999995</v>
      </c>
      <c r="E56" s="58">
        <v>11415.19</v>
      </c>
    </row>
    <row r="57" spans="1:5" x14ac:dyDescent="0.25">
      <c r="A57" s="57">
        <v>46204</v>
      </c>
      <c r="B57" s="59" t="s">
        <v>436</v>
      </c>
      <c r="C57" s="58">
        <v>10888.89</v>
      </c>
      <c r="D57" s="116">
        <v>429.29259999999999</v>
      </c>
      <c r="E57" s="58">
        <v>11406.11</v>
      </c>
    </row>
    <row r="58" spans="1:5" x14ac:dyDescent="0.25">
      <c r="A58" s="57">
        <v>46235</v>
      </c>
      <c r="B58" s="59" t="s">
        <v>437</v>
      </c>
      <c r="C58" s="58">
        <v>10888.89</v>
      </c>
      <c r="D58" s="116">
        <v>421.76449999999994</v>
      </c>
      <c r="E58" s="58">
        <v>11397.04</v>
      </c>
    </row>
    <row r="59" spans="1:5" x14ac:dyDescent="0.25">
      <c r="A59" s="57">
        <v>46266</v>
      </c>
      <c r="B59" s="59" t="s">
        <v>438</v>
      </c>
      <c r="C59" s="58">
        <v>10888.89</v>
      </c>
      <c r="D59" s="116">
        <v>414.22809999999998</v>
      </c>
      <c r="E59" s="58">
        <v>11387.96</v>
      </c>
    </row>
    <row r="60" spans="1:5" x14ac:dyDescent="0.25">
      <c r="A60" s="57">
        <v>46296</v>
      </c>
      <c r="B60" s="59" t="s">
        <v>439</v>
      </c>
      <c r="C60" s="58">
        <v>10888.89</v>
      </c>
      <c r="D60" s="116">
        <v>406.7</v>
      </c>
      <c r="E60" s="58">
        <v>11378.89</v>
      </c>
    </row>
    <row r="61" spans="1:5" x14ac:dyDescent="0.25">
      <c r="A61" s="57">
        <v>46327</v>
      </c>
      <c r="B61" s="59" t="s">
        <v>440</v>
      </c>
      <c r="C61" s="58">
        <v>10888.89</v>
      </c>
      <c r="D61" s="116">
        <v>399.17189999999999</v>
      </c>
      <c r="E61" s="58">
        <v>11369.81</v>
      </c>
    </row>
    <row r="62" spans="1:5" x14ac:dyDescent="0.25">
      <c r="A62" s="57">
        <v>46357</v>
      </c>
      <c r="B62" s="59" t="s">
        <v>441</v>
      </c>
      <c r="C62" s="58">
        <v>10888.89</v>
      </c>
      <c r="D62" s="116">
        <v>391.63549999999998</v>
      </c>
      <c r="E62" s="58">
        <v>11360.74</v>
      </c>
    </row>
    <row r="63" spans="1:5" x14ac:dyDescent="0.25">
      <c r="A63" s="57"/>
      <c r="B63" s="59"/>
      <c r="C63" s="58">
        <f>SUM(C51:C62)</f>
        <v>130666.68</v>
      </c>
      <c r="D63" s="116">
        <f>SUM(D51:D62)</f>
        <v>5196.7212999999992</v>
      </c>
      <c r="E63" s="58"/>
    </row>
    <row r="64" spans="1:5" x14ac:dyDescent="0.25">
      <c r="A64" s="57">
        <v>46388</v>
      </c>
      <c r="B64" s="59" t="s">
        <v>442</v>
      </c>
      <c r="C64" s="58">
        <v>10888.89</v>
      </c>
      <c r="D64" s="116">
        <v>384.10739999999998</v>
      </c>
      <c r="E64" s="58">
        <v>11351.67</v>
      </c>
    </row>
    <row r="65" spans="1:5" x14ac:dyDescent="0.25">
      <c r="A65" s="57">
        <v>46419</v>
      </c>
      <c r="B65" s="59" t="s">
        <v>443</v>
      </c>
      <c r="C65" s="58">
        <v>10888.89</v>
      </c>
      <c r="D65" s="116">
        <v>376.57099999999997</v>
      </c>
      <c r="E65" s="58">
        <v>11342.59</v>
      </c>
    </row>
    <row r="66" spans="1:5" x14ac:dyDescent="0.25">
      <c r="A66" s="57">
        <v>46447</v>
      </c>
      <c r="B66" s="59" t="s">
        <v>444</v>
      </c>
      <c r="C66" s="58">
        <v>10888.89</v>
      </c>
      <c r="D66" s="116">
        <v>369.04289999999997</v>
      </c>
      <c r="E66" s="58">
        <v>11333.52</v>
      </c>
    </row>
    <row r="67" spans="1:5" x14ac:dyDescent="0.25">
      <c r="A67" s="57">
        <v>46478</v>
      </c>
      <c r="B67" s="59" t="s">
        <v>445</v>
      </c>
      <c r="C67" s="58">
        <v>10888.89</v>
      </c>
      <c r="D67" s="116">
        <v>361.51479999999998</v>
      </c>
      <c r="E67" s="58">
        <v>11324.44</v>
      </c>
    </row>
    <row r="68" spans="1:5" x14ac:dyDescent="0.25">
      <c r="A68" s="57">
        <v>46508</v>
      </c>
      <c r="B68" s="59" t="s">
        <v>446</v>
      </c>
      <c r="C68" s="58">
        <v>10888.89</v>
      </c>
      <c r="D68" s="116">
        <v>353.97840000000002</v>
      </c>
      <c r="E68" s="58">
        <v>11315.37</v>
      </c>
    </row>
    <row r="69" spans="1:5" x14ac:dyDescent="0.25">
      <c r="A69" s="57">
        <v>46539</v>
      </c>
      <c r="B69" s="59" t="s">
        <v>447</v>
      </c>
      <c r="C69" s="58">
        <v>10888.89</v>
      </c>
      <c r="D69" s="116">
        <v>346.45030000000003</v>
      </c>
      <c r="E69" s="58">
        <v>11306.3</v>
      </c>
    </row>
    <row r="70" spans="1:5" x14ac:dyDescent="0.25">
      <c r="A70" s="57">
        <v>46569</v>
      </c>
      <c r="B70" s="59" t="s">
        <v>448</v>
      </c>
      <c r="C70" s="58">
        <v>10888.89</v>
      </c>
      <c r="D70" s="116">
        <v>338.91389999999996</v>
      </c>
      <c r="E70" s="58">
        <v>11297.22</v>
      </c>
    </row>
    <row r="71" spans="1:5" x14ac:dyDescent="0.25">
      <c r="A71" s="57">
        <v>46600</v>
      </c>
      <c r="B71" s="59" t="s">
        <v>449</v>
      </c>
      <c r="C71" s="58">
        <v>10888.89</v>
      </c>
      <c r="D71" s="116">
        <v>331.38579999999996</v>
      </c>
      <c r="E71" s="58">
        <v>11288.15</v>
      </c>
    </row>
    <row r="72" spans="1:5" x14ac:dyDescent="0.25">
      <c r="A72" s="57">
        <v>46631</v>
      </c>
      <c r="B72" s="59" t="s">
        <v>450</v>
      </c>
      <c r="C72" s="58">
        <v>10888.89</v>
      </c>
      <c r="D72" s="116">
        <v>323.85769999999997</v>
      </c>
      <c r="E72" s="58">
        <v>11279.07</v>
      </c>
    </row>
    <row r="73" spans="1:5" x14ac:dyDescent="0.25">
      <c r="A73" s="57">
        <v>46661</v>
      </c>
      <c r="B73" s="59" t="s">
        <v>451</v>
      </c>
      <c r="C73" s="58">
        <v>10888.89</v>
      </c>
      <c r="D73" s="116">
        <v>316.32130000000001</v>
      </c>
      <c r="E73" s="58">
        <v>11270</v>
      </c>
    </row>
    <row r="74" spans="1:5" x14ac:dyDescent="0.25">
      <c r="A74" s="57">
        <v>46692</v>
      </c>
      <c r="B74" s="59" t="s">
        <v>452</v>
      </c>
      <c r="C74" s="58">
        <v>10888.89</v>
      </c>
      <c r="D74" s="116">
        <v>308.79320000000001</v>
      </c>
      <c r="E74" s="58">
        <v>11260.93</v>
      </c>
    </row>
    <row r="75" spans="1:5" x14ac:dyDescent="0.25">
      <c r="A75" s="57">
        <v>46722</v>
      </c>
      <c r="B75" s="59" t="s">
        <v>453</v>
      </c>
      <c r="C75" s="58">
        <v>10888.89</v>
      </c>
      <c r="D75" s="116">
        <v>301.25679999999994</v>
      </c>
      <c r="E75" s="58">
        <v>11251.85</v>
      </c>
    </row>
    <row r="76" spans="1:5" x14ac:dyDescent="0.25">
      <c r="A76" s="57"/>
      <c r="B76" s="59"/>
      <c r="C76" s="58">
        <f>SUM(C64:C75)</f>
        <v>130666.68</v>
      </c>
      <c r="D76" s="116">
        <f>SUM(D64:D75)</f>
        <v>4112.1935000000003</v>
      </c>
      <c r="E76" s="58"/>
    </row>
    <row r="77" spans="1:5" x14ac:dyDescent="0.25">
      <c r="A77" s="57">
        <v>46753</v>
      </c>
      <c r="B77" s="59" t="s">
        <v>454</v>
      </c>
      <c r="C77" s="58">
        <v>10888.89</v>
      </c>
      <c r="D77" s="116">
        <v>293.72869999999995</v>
      </c>
      <c r="E77" s="58">
        <v>11242.78</v>
      </c>
    </row>
    <row r="78" spans="1:5" x14ac:dyDescent="0.25">
      <c r="A78" s="57">
        <v>46784</v>
      </c>
      <c r="B78" s="59" t="s">
        <v>455</v>
      </c>
      <c r="C78" s="58">
        <v>10888.89</v>
      </c>
      <c r="D78" s="116">
        <v>286.19229999999999</v>
      </c>
      <c r="E78" s="58">
        <v>11233.7</v>
      </c>
    </row>
    <row r="79" spans="1:5" x14ac:dyDescent="0.25">
      <c r="A79" s="57">
        <v>46813</v>
      </c>
      <c r="B79" s="59" t="s">
        <v>456</v>
      </c>
      <c r="C79" s="58">
        <v>10888.89</v>
      </c>
      <c r="D79" s="116">
        <v>278.66419999999999</v>
      </c>
      <c r="E79" s="58">
        <v>11224.63</v>
      </c>
    </row>
    <row r="80" spans="1:5" x14ac:dyDescent="0.25">
      <c r="A80" s="57">
        <v>46844</v>
      </c>
      <c r="B80" s="59" t="s">
        <v>457</v>
      </c>
      <c r="C80" s="58">
        <v>10888.89</v>
      </c>
      <c r="D80" s="116">
        <v>271.1361</v>
      </c>
      <c r="E80" s="58">
        <v>11215.56</v>
      </c>
    </row>
    <row r="81" spans="1:5" x14ac:dyDescent="0.25">
      <c r="A81" s="57">
        <v>46874</v>
      </c>
      <c r="B81" s="59" t="s">
        <v>458</v>
      </c>
      <c r="C81" s="58">
        <v>10888.89</v>
      </c>
      <c r="D81" s="116">
        <v>263.59969999999998</v>
      </c>
      <c r="E81" s="58">
        <v>11206.48</v>
      </c>
    </row>
    <row r="82" spans="1:5" x14ac:dyDescent="0.25">
      <c r="A82" s="57">
        <v>46905</v>
      </c>
      <c r="B82" s="59" t="s">
        <v>459</v>
      </c>
      <c r="C82" s="58">
        <v>10888.89</v>
      </c>
      <c r="D82" s="116">
        <v>256.07159999999999</v>
      </c>
      <c r="E82" s="58">
        <v>11197.41</v>
      </c>
    </row>
    <row r="83" spans="1:5" x14ac:dyDescent="0.25">
      <c r="A83" s="57">
        <v>46935</v>
      </c>
      <c r="B83" s="59" t="s">
        <v>460</v>
      </c>
      <c r="C83" s="58">
        <v>10888.89</v>
      </c>
      <c r="D83" s="116">
        <v>248.53519999999997</v>
      </c>
      <c r="E83" s="58">
        <v>11188.33</v>
      </c>
    </row>
    <row r="84" spans="1:5" x14ac:dyDescent="0.25">
      <c r="A84" s="57">
        <v>46966</v>
      </c>
      <c r="B84" s="59" t="s">
        <v>461</v>
      </c>
      <c r="C84" s="58">
        <v>10888.89</v>
      </c>
      <c r="D84" s="116">
        <v>241.00709999999998</v>
      </c>
      <c r="E84" s="58">
        <v>11179.26</v>
      </c>
    </row>
    <row r="85" spans="1:5" x14ac:dyDescent="0.25">
      <c r="A85" s="57">
        <v>46997</v>
      </c>
      <c r="B85" s="59" t="s">
        <v>462</v>
      </c>
      <c r="C85" s="58">
        <v>10888.89</v>
      </c>
      <c r="D85" s="116">
        <v>233.47899999999998</v>
      </c>
      <c r="E85" s="58">
        <v>11170.19</v>
      </c>
    </row>
    <row r="86" spans="1:5" x14ac:dyDescent="0.25">
      <c r="A86" s="57">
        <v>47027</v>
      </c>
      <c r="B86" s="59" t="s">
        <v>463</v>
      </c>
      <c r="C86" s="58">
        <v>10888.89</v>
      </c>
      <c r="D86" s="116">
        <v>225.9426</v>
      </c>
      <c r="E86" s="58">
        <v>11161.11</v>
      </c>
    </row>
    <row r="87" spans="1:5" x14ac:dyDescent="0.25">
      <c r="A87" s="57">
        <v>47058</v>
      </c>
      <c r="B87" s="59" t="s">
        <v>464</v>
      </c>
      <c r="C87" s="58">
        <v>10888.89</v>
      </c>
      <c r="D87" s="116">
        <v>218.41449999999998</v>
      </c>
      <c r="E87" s="58">
        <v>11152.04</v>
      </c>
    </row>
    <row r="88" spans="1:5" x14ac:dyDescent="0.25">
      <c r="A88" s="57">
        <v>47088</v>
      </c>
      <c r="B88" s="59" t="s">
        <v>465</v>
      </c>
      <c r="C88" s="58">
        <v>10888.89</v>
      </c>
      <c r="D88" s="116">
        <v>210.87809999999999</v>
      </c>
      <c r="E88" s="58">
        <v>11142.96</v>
      </c>
    </row>
    <row r="89" spans="1:5" x14ac:dyDescent="0.25">
      <c r="A89" s="57"/>
      <c r="B89" s="59"/>
      <c r="C89" s="58">
        <f>SUM(C77:C88)</f>
        <v>130666.68</v>
      </c>
      <c r="D89" s="116">
        <f>SUM(D77:D88)</f>
        <v>3027.6490999999992</v>
      </c>
      <c r="E89" s="58"/>
    </row>
    <row r="90" spans="1:5" x14ac:dyDescent="0.25">
      <c r="A90" s="57">
        <v>47119</v>
      </c>
      <c r="B90" s="59" t="s">
        <v>466</v>
      </c>
      <c r="C90" s="58">
        <v>10888.89</v>
      </c>
      <c r="D90" s="116">
        <v>203.35</v>
      </c>
      <c r="E90" s="58">
        <v>11133.89</v>
      </c>
    </row>
    <row r="91" spans="1:5" x14ac:dyDescent="0.25">
      <c r="A91" s="57">
        <v>47150</v>
      </c>
      <c r="B91" s="59" t="s">
        <v>467</v>
      </c>
      <c r="C91" s="58">
        <v>10888.89</v>
      </c>
      <c r="D91" s="116">
        <v>195.8219</v>
      </c>
      <c r="E91" s="58">
        <v>11124.81</v>
      </c>
    </row>
    <row r="92" spans="1:5" x14ac:dyDescent="0.25">
      <c r="A92" s="57">
        <v>47178</v>
      </c>
      <c r="B92" s="59" t="s">
        <v>468</v>
      </c>
      <c r="C92" s="58">
        <v>10888.89</v>
      </c>
      <c r="D92" s="116">
        <v>188.28549999999998</v>
      </c>
      <c r="E92" s="58">
        <v>11115.74</v>
      </c>
    </row>
    <row r="93" spans="1:5" x14ac:dyDescent="0.25">
      <c r="A93" s="57">
        <v>47209</v>
      </c>
      <c r="B93" s="59" t="s">
        <v>469</v>
      </c>
      <c r="C93" s="58">
        <v>10888.89</v>
      </c>
      <c r="D93" s="116">
        <v>180.75739999999999</v>
      </c>
      <c r="E93" s="58">
        <v>11106.67</v>
      </c>
    </row>
    <row r="94" spans="1:5" x14ac:dyDescent="0.25">
      <c r="A94" s="57">
        <v>47239</v>
      </c>
      <c r="B94" s="59" t="s">
        <v>470</v>
      </c>
      <c r="C94" s="58">
        <v>10888.89</v>
      </c>
      <c r="D94" s="116">
        <v>173.22099999999998</v>
      </c>
      <c r="E94" s="58">
        <v>11097.59</v>
      </c>
    </row>
    <row r="95" spans="1:5" x14ac:dyDescent="0.25">
      <c r="A95" s="57">
        <v>47270</v>
      </c>
      <c r="B95" s="59" t="s">
        <v>471</v>
      </c>
      <c r="C95" s="58">
        <v>10888.89</v>
      </c>
      <c r="D95" s="116">
        <v>165.69289999999998</v>
      </c>
      <c r="E95" s="58">
        <v>11088.52</v>
      </c>
    </row>
    <row r="96" spans="1:5" x14ac:dyDescent="0.25">
      <c r="A96" s="57">
        <v>47300</v>
      </c>
      <c r="B96" s="59" t="s">
        <v>472</v>
      </c>
      <c r="C96" s="58">
        <v>10888.89</v>
      </c>
      <c r="D96" s="116">
        <v>158.16479999999999</v>
      </c>
      <c r="E96" s="58">
        <v>11079.44</v>
      </c>
    </row>
    <row r="97" spans="1:5" x14ac:dyDescent="0.25">
      <c r="A97" s="57">
        <v>47331</v>
      </c>
      <c r="B97" s="59" t="s">
        <v>473</v>
      </c>
      <c r="C97" s="58">
        <v>10888.89</v>
      </c>
      <c r="D97" s="116">
        <v>150.62839999999997</v>
      </c>
      <c r="E97" s="58">
        <v>11070.37</v>
      </c>
    </row>
    <row r="98" spans="1:5" x14ac:dyDescent="0.25">
      <c r="A98" s="57">
        <v>47362</v>
      </c>
      <c r="B98" s="59" t="s">
        <v>474</v>
      </c>
      <c r="C98" s="58">
        <v>10888.89</v>
      </c>
      <c r="D98" s="116">
        <v>143.1003</v>
      </c>
      <c r="E98" s="58">
        <v>11061.3</v>
      </c>
    </row>
    <row r="99" spans="1:5" x14ac:dyDescent="0.25">
      <c r="A99" s="57">
        <v>47392</v>
      </c>
      <c r="B99" s="59" t="s">
        <v>475</v>
      </c>
      <c r="C99" s="58">
        <v>10888.89</v>
      </c>
      <c r="D99" s="116">
        <v>135.56390000000002</v>
      </c>
      <c r="E99" s="58">
        <v>11052.22</v>
      </c>
    </row>
    <row r="100" spans="1:5" x14ac:dyDescent="0.25">
      <c r="A100" s="57">
        <v>47423</v>
      </c>
      <c r="B100" s="59" t="s">
        <v>476</v>
      </c>
      <c r="C100" s="58">
        <v>10888.89</v>
      </c>
      <c r="D100" s="116">
        <v>128.03579999999999</v>
      </c>
      <c r="E100" s="58">
        <v>11043.15</v>
      </c>
    </row>
    <row r="101" spans="1:5" x14ac:dyDescent="0.25">
      <c r="A101" s="57">
        <v>47453</v>
      </c>
      <c r="B101" s="59" t="s">
        <v>477</v>
      </c>
      <c r="C101" s="58">
        <v>10888.89</v>
      </c>
      <c r="D101" s="116">
        <v>120.50769999999999</v>
      </c>
      <c r="E101" s="58">
        <v>11034.07</v>
      </c>
    </row>
    <row r="102" spans="1:5" x14ac:dyDescent="0.25">
      <c r="A102" s="57"/>
      <c r="B102" s="59"/>
      <c r="C102" s="58">
        <f>SUM(C90:C101)</f>
        <v>130666.68</v>
      </c>
      <c r="D102" s="116">
        <f>SUM(D90:D101)</f>
        <v>1943.1296</v>
      </c>
      <c r="E102" s="58"/>
    </row>
    <row r="103" spans="1:5" x14ac:dyDescent="0.25">
      <c r="A103" s="57">
        <v>47484</v>
      </c>
      <c r="B103" s="59" t="s">
        <v>478</v>
      </c>
      <c r="C103" s="58">
        <v>10888.89</v>
      </c>
      <c r="D103" s="116">
        <v>112.9713</v>
      </c>
      <c r="E103" s="58">
        <v>11025</v>
      </c>
    </row>
    <row r="104" spans="1:5" x14ac:dyDescent="0.25">
      <c r="A104" s="57">
        <v>47515</v>
      </c>
      <c r="B104" s="59" t="s">
        <v>479</v>
      </c>
      <c r="C104" s="58">
        <v>10888.89</v>
      </c>
      <c r="D104" s="116">
        <v>105.4432</v>
      </c>
      <c r="E104" s="58">
        <v>11015.93</v>
      </c>
    </row>
    <row r="105" spans="1:5" x14ac:dyDescent="0.25">
      <c r="A105" s="57">
        <v>47543</v>
      </c>
      <c r="B105" s="59" t="s">
        <v>480</v>
      </c>
      <c r="C105" s="58">
        <v>10888.89</v>
      </c>
      <c r="D105" s="116">
        <v>97.90679999999999</v>
      </c>
      <c r="E105" s="58">
        <v>11006.85</v>
      </c>
    </row>
    <row r="106" spans="1:5" x14ac:dyDescent="0.25">
      <c r="A106" s="57">
        <v>47574</v>
      </c>
      <c r="B106" s="59" t="s">
        <v>481</v>
      </c>
      <c r="C106" s="58">
        <v>10888.89</v>
      </c>
      <c r="D106" s="116">
        <v>90.378699999999995</v>
      </c>
      <c r="E106" s="58">
        <v>10997.78</v>
      </c>
    </row>
    <row r="107" spans="1:5" x14ac:dyDescent="0.25">
      <c r="A107" s="57">
        <v>47604</v>
      </c>
      <c r="B107" s="59" t="s">
        <v>482</v>
      </c>
      <c r="C107" s="58">
        <v>10888.89</v>
      </c>
      <c r="D107" s="116">
        <v>82.842299999999994</v>
      </c>
      <c r="E107" s="58">
        <v>10988.7</v>
      </c>
    </row>
    <row r="108" spans="1:5" x14ac:dyDescent="0.25">
      <c r="A108" s="57">
        <v>47635</v>
      </c>
      <c r="B108" s="59" t="s">
        <v>483</v>
      </c>
      <c r="C108" s="58">
        <v>10888.89</v>
      </c>
      <c r="D108" s="116">
        <v>75.314199999999985</v>
      </c>
      <c r="E108" s="58">
        <v>10979.63</v>
      </c>
    </row>
    <row r="109" spans="1:5" x14ac:dyDescent="0.25">
      <c r="A109" s="57">
        <v>47665</v>
      </c>
      <c r="B109" s="59" t="s">
        <v>484</v>
      </c>
      <c r="C109" s="58">
        <v>10888.89</v>
      </c>
      <c r="D109" s="116">
        <v>67.786100000000005</v>
      </c>
      <c r="E109" s="58">
        <v>10970.56</v>
      </c>
    </row>
    <row r="110" spans="1:5" x14ac:dyDescent="0.25">
      <c r="A110" s="57">
        <v>47696</v>
      </c>
      <c r="B110" s="59" t="s">
        <v>485</v>
      </c>
      <c r="C110" s="58">
        <v>10888.89</v>
      </c>
      <c r="D110" s="116">
        <v>60.249699999999997</v>
      </c>
      <c r="E110" s="58">
        <v>10961.48</v>
      </c>
    </row>
    <row r="111" spans="1:5" x14ac:dyDescent="0.25">
      <c r="A111" s="57">
        <v>47727</v>
      </c>
      <c r="B111" s="59" t="s">
        <v>486</v>
      </c>
      <c r="C111" s="58">
        <v>10888.89</v>
      </c>
      <c r="D111" s="116">
        <v>52.721600000000002</v>
      </c>
      <c r="E111" s="58">
        <v>10952.41</v>
      </c>
    </row>
    <row r="112" spans="1:5" x14ac:dyDescent="0.25">
      <c r="A112" s="57">
        <v>47757</v>
      </c>
      <c r="B112" s="59" t="s">
        <v>487</v>
      </c>
      <c r="C112" s="58">
        <v>10888.89</v>
      </c>
      <c r="D112" s="116">
        <v>45.185199999999995</v>
      </c>
      <c r="E112" s="58">
        <v>10943.33</v>
      </c>
    </row>
    <row r="113" spans="1:5" x14ac:dyDescent="0.25">
      <c r="A113" s="57">
        <v>47788</v>
      </c>
      <c r="B113" s="59" t="s">
        <v>488</v>
      </c>
      <c r="C113" s="58">
        <v>10888.89</v>
      </c>
      <c r="D113" s="116">
        <v>37.657099999999993</v>
      </c>
      <c r="E113" s="58">
        <v>10934.26</v>
      </c>
    </row>
    <row r="114" spans="1:5" x14ac:dyDescent="0.25">
      <c r="A114" s="57">
        <v>47818</v>
      </c>
      <c r="B114" s="59" t="s">
        <v>489</v>
      </c>
      <c r="C114" s="58">
        <v>10888.89</v>
      </c>
      <c r="D114" s="116">
        <v>30.128999999999998</v>
      </c>
      <c r="E114" s="58">
        <v>10925.19</v>
      </c>
    </row>
    <row r="115" spans="1:5" x14ac:dyDescent="0.25">
      <c r="A115" s="57"/>
      <c r="B115" s="59"/>
      <c r="C115" s="58">
        <f>SUM(C103:C114)</f>
        <v>130666.68</v>
      </c>
      <c r="D115" s="116"/>
      <c r="E115" s="58"/>
    </row>
    <row r="116" spans="1:5" x14ac:dyDescent="0.25">
      <c r="A116" s="57">
        <v>47849</v>
      </c>
      <c r="B116" s="59" t="s">
        <v>490</v>
      </c>
      <c r="C116" s="58">
        <v>10888.89</v>
      </c>
      <c r="D116" s="116">
        <v>22.592599999999997</v>
      </c>
      <c r="E116" s="58">
        <v>10916.11</v>
      </c>
    </row>
    <row r="117" spans="1:5" x14ac:dyDescent="0.25">
      <c r="A117" s="57">
        <v>47880</v>
      </c>
      <c r="B117" s="59" t="s">
        <v>491</v>
      </c>
      <c r="C117" s="58">
        <v>10888.89</v>
      </c>
      <c r="D117" s="116">
        <v>15.064499999999999</v>
      </c>
      <c r="E117" s="58">
        <v>10907.04</v>
      </c>
    </row>
    <row r="118" spans="1:5" x14ac:dyDescent="0.25">
      <c r="A118" s="57">
        <v>47908</v>
      </c>
      <c r="B118" s="59" t="s">
        <v>385</v>
      </c>
      <c r="C118" s="58">
        <v>10888.89</v>
      </c>
      <c r="D118" s="116">
        <v>7.5281000000000002</v>
      </c>
      <c r="E118" s="58">
        <v>10897.96</v>
      </c>
    </row>
    <row r="119" spans="1:5" x14ac:dyDescent="0.25">
      <c r="C119" s="119">
        <f>SUM(C116:C118)</f>
        <v>32666.67</v>
      </c>
      <c r="D119" s="118">
        <f>SUM(D114:D118)</f>
        <v>75.314199999999985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00CE0-D8BE-4E0D-8805-B0CB40E55504}">
  <dimension ref="A1:E126"/>
  <sheetViews>
    <sheetView topLeftCell="A10" workbookViewId="0">
      <selection activeCell="A43" sqref="A43:A54"/>
    </sheetView>
  </sheetViews>
  <sheetFormatPr defaultRowHeight="15" x14ac:dyDescent="0.25"/>
  <cols>
    <col min="2" max="2" width="13.140625" customWidth="1"/>
    <col min="3" max="3" width="10.5703125" customWidth="1"/>
  </cols>
  <sheetData>
    <row r="1" spans="1:5" ht="23.25" x14ac:dyDescent="0.25">
      <c r="A1" s="126" t="s">
        <v>677</v>
      </c>
    </row>
    <row r="3" spans="1:5" x14ac:dyDescent="0.25">
      <c r="A3" s="91" t="s">
        <v>44</v>
      </c>
      <c r="B3" s="91" t="s">
        <v>45</v>
      </c>
      <c r="C3" s="91" t="s">
        <v>46</v>
      </c>
      <c r="D3" s="91" t="s">
        <v>3</v>
      </c>
      <c r="E3" s="91" t="s">
        <v>1</v>
      </c>
    </row>
    <row r="4" spans="1:5" x14ac:dyDescent="0.25">
      <c r="A4" s="57">
        <v>44562</v>
      </c>
      <c r="B4" s="59" t="s">
        <v>678</v>
      </c>
      <c r="C4" s="59">
        <v>0</v>
      </c>
      <c r="D4" s="59"/>
      <c r="E4" s="59" t="s">
        <v>679</v>
      </c>
    </row>
    <row r="5" spans="1:5" x14ac:dyDescent="0.25">
      <c r="A5" s="57">
        <v>44593</v>
      </c>
      <c r="B5" s="59" t="s">
        <v>678</v>
      </c>
      <c r="C5" s="59">
        <v>0</v>
      </c>
      <c r="D5" s="59"/>
      <c r="E5" s="59" t="s">
        <v>679</v>
      </c>
    </row>
    <row r="6" spans="1:5" x14ac:dyDescent="0.25">
      <c r="A6" s="57">
        <v>44621</v>
      </c>
      <c r="B6" s="59" t="s">
        <v>678</v>
      </c>
      <c r="C6" s="59">
        <v>0</v>
      </c>
      <c r="D6" s="59"/>
      <c r="E6" s="59" t="s">
        <v>679</v>
      </c>
    </row>
    <row r="7" spans="1:5" x14ac:dyDescent="0.25">
      <c r="A7" s="57">
        <v>44652</v>
      </c>
      <c r="B7" s="59" t="s">
        <v>678</v>
      </c>
      <c r="C7" s="59">
        <v>0</v>
      </c>
      <c r="D7" s="59"/>
      <c r="E7" s="59" t="s">
        <v>679</v>
      </c>
    </row>
    <row r="8" spans="1:5" x14ac:dyDescent="0.25">
      <c r="A8" s="57">
        <v>44682</v>
      </c>
      <c r="B8" s="59" t="s">
        <v>678</v>
      </c>
      <c r="C8" s="59">
        <v>0</v>
      </c>
      <c r="D8" s="59">
        <v>935</v>
      </c>
      <c r="E8" s="59" t="s">
        <v>679</v>
      </c>
    </row>
    <row r="9" spans="1:5" x14ac:dyDescent="0.25">
      <c r="A9" s="57">
        <v>44713</v>
      </c>
      <c r="B9" s="59" t="s">
        <v>678</v>
      </c>
      <c r="C9" s="59">
        <v>0</v>
      </c>
      <c r="D9" s="59">
        <v>935</v>
      </c>
      <c r="E9" s="59" t="s">
        <v>679</v>
      </c>
    </row>
    <row r="10" spans="1:5" x14ac:dyDescent="0.25">
      <c r="A10" s="57">
        <v>44743</v>
      </c>
      <c r="B10" s="59" t="s">
        <v>678</v>
      </c>
      <c r="C10" s="59">
        <v>0</v>
      </c>
      <c r="D10" s="59">
        <v>935</v>
      </c>
      <c r="E10" s="59" t="s">
        <v>679</v>
      </c>
    </row>
    <row r="11" spans="1:5" x14ac:dyDescent="0.25">
      <c r="A11" s="57">
        <v>44774</v>
      </c>
      <c r="B11" s="59" t="s">
        <v>678</v>
      </c>
      <c r="C11" s="59">
        <v>0</v>
      </c>
      <c r="D11" s="59">
        <v>935</v>
      </c>
      <c r="E11" s="59" t="s">
        <v>679</v>
      </c>
    </row>
    <row r="12" spans="1:5" x14ac:dyDescent="0.25">
      <c r="A12" s="57">
        <v>44805</v>
      </c>
      <c r="B12" s="59" t="s">
        <v>678</v>
      </c>
      <c r="C12" s="59">
        <v>0</v>
      </c>
      <c r="D12" s="59">
        <v>935</v>
      </c>
      <c r="E12" s="59" t="s">
        <v>679</v>
      </c>
    </row>
    <row r="13" spans="1:5" x14ac:dyDescent="0.25">
      <c r="A13" s="57">
        <v>44835</v>
      </c>
      <c r="B13" s="59" t="s">
        <v>678</v>
      </c>
      <c r="C13" s="59">
        <v>0</v>
      </c>
      <c r="D13" s="59">
        <v>935</v>
      </c>
      <c r="E13" s="59" t="s">
        <v>679</v>
      </c>
    </row>
    <row r="14" spans="1:5" x14ac:dyDescent="0.25">
      <c r="A14" s="57">
        <v>44866</v>
      </c>
      <c r="B14" s="59" t="s">
        <v>678</v>
      </c>
      <c r="C14" s="59">
        <v>0</v>
      </c>
      <c r="D14" s="59">
        <v>935</v>
      </c>
      <c r="E14" s="59" t="s">
        <v>679</v>
      </c>
    </row>
    <row r="15" spans="1:5" x14ac:dyDescent="0.25">
      <c r="A15" s="57">
        <v>44896</v>
      </c>
      <c r="B15" s="59" t="s">
        <v>678</v>
      </c>
      <c r="C15" s="59">
        <v>0</v>
      </c>
      <c r="D15" s="59">
        <v>935</v>
      </c>
      <c r="E15" s="59" t="s">
        <v>679</v>
      </c>
    </row>
    <row r="16" spans="1:5" x14ac:dyDescent="0.25">
      <c r="A16" s="57"/>
      <c r="B16" s="59"/>
      <c r="C16" s="59"/>
      <c r="D16" s="59">
        <f>SUM(D8:D15)</f>
        <v>7480</v>
      </c>
      <c r="E16" s="59"/>
    </row>
    <row r="17" spans="1:5" x14ac:dyDescent="0.25">
      <c r="A17" s="57">
        <v>44927</v>
      </c>
      <c r="B17" s="59" t="s">
        <v>678</v>
      </c>
      <c r="C17" s="58">
        <v>8657.41</v>
      </c>
      <c r="D17" s="59">
        <v>935</v>
      </c>
      <c r="E17" s="59" t="s">
        <v>692</v>
      </c>
    </row>
    <row r="18" spans="1:5" x14ac:dyDescent="0.25">
      <c r="A18" s="57">
        <v>44958</v>
      </c>
      <c r="B18" s="59" t="s">
        <v>693</v>
      </c>
      <c r="C18" s="58">
        <v>8657.41</v>
      </c>
      <c r="D18" s="59">
        <v>926.34</v>
      </c>
      <c r="E18" s="59" t="s">
        <v>694</v>
      </c>
    </row>
    <row r="19" spans="1:5" x14ac:dyDescent="0.25">
      <c r="A19" s="57">
        <v>44986</v>
      </c>
      <c r="B19" s="59" t="s">
        <v>695</v>
      </c>
      <c r="C19" s="58">
        <v>8657.41</v>
      </c>
      <c r="D19" s="59">
        <v>917.69</v>
      </c>
      <c r="E19" s="59" t="s">
        <v>696</v>
      </c>
    </row>
    <row r="20" spans="1:5" x14ac:dyDescent="0.25">
      <c r="A20" s="57">
        <v>45017</v>
      </c>
      <c r="B20" s="59" t="s">
        <v>697</v>
      </c>
      <c r="C20" s="58">
        <v>8657.41</v>
      </c>
      <c r="D20" s="59">
        <v>909.03</v>
      </c>
      <c r="E20" s="59" t="s">
        <v>698</v>
      </c>
    </row>
    <row r="21" spans="1:5" x14ac:dyDescent="0.25">
      <c r="A21" s="57">
        <v>45047</v>
      </c>
      <c r="B21" s="59" t="s">
        <v>699</v>
      </c>
      <c r="C21" s="58">
        <v>8657.41</v>
      </c>
      <c r="D21" s="59">
        <v>900.37</v>
      </c>
      <c r="E21" s="59" t="s">
        <v>700</v>
      </c>
    </row>
    <row r="22" spans="1:5" x14ac:dyDescent="0.25">
      <c r="A22" s="57">
        <v>45078</v>
      </c>
      <c r="B22" s="59" t="s">
        <v>701</v>
      </c>
      <c r="C22" s="58">
        <v>8657.41</v>
      </c>
      <c r="D22" s="59">
        <v>891.71</v>
      </c>
      <c r="E22" s="59" t="s">
        <v>702</v>
      </c>
    </row>
    <row r="23" spans="1:5" x14ac:dyDescent="0.25">
      <c r="A23" s="57">
        <v>45108</v>
      </c>
      <c r="B23" s="59" t="s">
        <v>703</v>
      </c>
      <c r="C23" s="58">
        <v>8657.41</v>
      </c>
      <c r="D23" s="59">
        <v>883.06</v>
      </c>
      <c r="E23" s="59" t="s">
        <v>704</v>
      </c>
    </row>
    <row r="24" spans="1:5" x14ac:dyDescent="0.25">
      <c r="A24" s="57">
        <v>45139</v>
      </c>
      <c r="B24" s="59" t="s">
        <v>705</v>
      </c>
      <c r="C24" s="58">
        <v>8657.41</v>
      </c>
      <c r="D24" s="59">
        <v>874.4</v>
      </c>
      <c r="E24" s="59" t="s">
        <v>706</v>
      </c>
    </row>
    <row r="25" spans="1:5" x14ac:dyDescent="0.25">
      <c r="A25" s="57">
        <v>45170</v>
      </c>
      <c r="B25" s="59" t="s">
        <v>707</v>
      </c>
      <c r="C25" s="58">
        <v>8657.41</v>
      </c>
      <c r="D25" s="59">
        <v>865.74</v>
      </c>
      <c r="E25" s="59" t="s">
        <v>708</v>
      </c>
    </row>
    <row r="26" spans="1:5" x14ac:dyDescent="0.25">
      <c r="A26" s="57">
        <v>45200</v>
      </c>
      <c r="B26" s="59" t="s">
        <v>680</v>
      </c>
      <c r="C26" s="58">
        <v>8657.41</v>
      </c>
      <c r="D26" s="59">
        <v>857.08</v>
      </c>
      <c r="E26" s="59" t="s">
        <v>709</v>
      </c>
    </row>
    <row r="27" spans="1:5" x14ac:dyDescent="0.25">
      <c r="A27" s="57">
        <v>45231</v>
      </c>
      <c r="B27" s="59" t="s">
        <v>710</v>
      </c>
      <c r="C27" s="58">
        <v>8657.41</v>
      </c>
      <c r="D27" s="59">
        <v>848.43</v>
      </c>
      <c r="E27" s="59" t="s">
        <v>711</v>
      </c>
    </row>
    <row r="28" spans="1:5" x14ac:dyDescent="0.25">
      <c r="A28" s="57">
        <v>45261</v>
      </c>
      <c r="B28" s="59" t="s">
        <v>712</v>
      </c>
      <c r="C28" s="58">
        <v>8657.41</v>
      </c>
      <c r="D28" s="59">
        <v>839.77</v>
      </c>
      <c r="E28" s="59" t="s">
        <v>713</v>
      </c>
    </row>
    <row r="29" spans="1:5" x14ac:dyDescent="0.25">
      <c r="A29" s="57"/>
      <c r="B29" s="59"/>
      <c r="C29" s="58">
        <f>SUM(C17:C28)</f>
        <v>103888.92000000003</v>
      </c>
      <c r="D29" s="59">
        <f>SUM(D17:D28)</f>
        <v>10648.62</v>
      </c>
      <c r="E29" s="59"/>
    </row>
    <row r="30" spans="1:5" x14ac:dyDescent="0.25">
      <c r="A30" s="57">
        <v>45292</v>
      </c>
      <c r="B30" s="59" t="s">
        <v>714</v>
      </c>
      <c r="C30" s="58">
        <v>8657.41</v>
      </c>
      <c r="D30" s="59">
        <v>831.11</v>
      </c>
      <c r="E30" s="59" t="s">
        <v>715</v>
      </c>
    </row>
    <row r="31" spans="1:5" x14ac:dyDescent="0.25">
      <c r="A31" s="57">
        <v>45323</v>
      </c>
      <c r="B31" s="59" t="s">
        <v>716</v>
      </c>
      <c r="C31" s="58">
        <v>8657.41</v>
      </c>
      <c r="D31" s="59">
        <v>822.45</v>
      </c>
      <c r="E31" s="59" t="s">
        <v>717</v>
      </c>
    </row>
    <row r="32" spans="1:5" x14ac:dyDescent="0.25">
      <c r="A32" s="57">
        <v>45352</v>
      </c>
      <c r="B32" s="59" t="s">
        <v>718</v>
      </c>
      <c r="C32" s="58">
        <v>8657.41</v>
      </c>
      <c r="D32" s="59">
        <v>813.8</v>
      </c>
      <c r="E32" s="59" t="s">
        <v>719</v>
      </c>
    </row>
    <row r="33" spans="1:5" x14ac:dyDescent="0.25">
      <c r="A33" s="57">
        <v>45383</v>
      </c>
      <c r="B33" s="59" t="s">
        <v>720</v>
      </c>
      <c r="C33" s="58">
        <v>8657.41</v>
      </c>
      <c r="D33" s="59">
        <v>805.14</v>
      </c>
      <c r="E33" s="59" t="s">
        <v>721</v>
      </c>
    </row>
    <row r="34" spans="1:5" x14ac:dyDescent="0.25">
      <c r="A34" s="57">
        <v>45413</v>
      </c>
      <c r="B34" s="59" t="s">
        <v>722</v>
      </c>
      <c r="C34" s="58">
        <v>8657.41</v>
      </c>
      <c r="D34" s="59">
        <v>796.48</v>
      </c>
      <c r="E34" s="59" t="s">
        <v>723</v>
      </c>
    </row>
    <row r="35" spans="1:5" x14ac:dyDescent="0.25">
      <c r="A35" s="57">
        <v>45444</v>
      </c>
      <c r="B35" s="59" t="s">
        <v>724</v>
      </c>
      <c r="C35" s="58">
        <v>8657.41</v>
      </c>
      <c r="D35" s="59">
        <v>787.82</v>
      </c>
      <c r="E35" s="59" t="s">
        <v>725</v>
      </c>
    </row>
    <row r="36" spans="1:5" x14ac:dyDescent="0.25">
      <c r="A36" s="57">
        <v>45474</v>
      </c>
      <c r="B36" s="59" t="s">
        <v>681</v>
      </c>
      <c r="C36" s="58">
        <v>8657.41</v>
      </c>
      <c r="D36" s="59">
        <v>779.17</v>
      </c>
      <c r="E36" s="59" t="s">
        <v>726</v>
      </c>
    </row>
    <row r="37" spans="1:5" x14ac:dyDescent="0.25">
      <c r="A37" s="57">
        <v>45505</v>
      </c>
      <c r="B37" s="59" t="s">
        <v>727</v>
      </c>
      <c r="C37" s="58">
        <v>8657.41</v>
      </c>
      <c r="D37" s="59">
        <v>770.51</v>
      </c>
      <c r="E37" s="59" t="s">
        <v>728</v>
      </c>
    </row>
    <row r="38" spans="1:5" x14ac:dyDescent="0.25">
      <c r="A38" s="57">
        <v>45536</v>
      </c>
      <c r="B38" s="59" t="s">
        <v>729</v>
      </c>
      <c r="C38" s="58">
        <v>8657.41</v>
      </c>
      <c r="D38" s="59">
        <v>761.85</v>
      </c>
      <c r="E38" s="59" t="s">
        <v>730</v>
      </c>
    </row>
    <row r="39" spans="1:5" x14ac:dyDescent="0.25">
      <c r="A39" s="57">
        <v>45566</v>
      </c>
      <c r="B39" s="59" t="s">
        <v>731</v>
      </c>
      <c r="C39" s="58">
        <v>8657.41</v>
      </c>
      <c r="D39" s="59">
        <v>753.19</v>
      </c>
      <c r="E39" s="59" t="s">
        <v>732</v>
      </c>
    </row>
    <row r="40" spans="1:5" x14ac:dyDescent="0.25">
      <c r="A40" s="57">
        <v>45597</v>
      </c>
      <c r="B40" s="59" t="s">
        <v>733</v>
      </c>
      <c r="C40" s="58">
        <v>8657.41</v>
      </c>
      <c r="D40" s="59">
        <v>744.54</v>
      </c>
      <c r="E40" s="59" t="s">
        <v>734</v>
      </c>
    </row>
    <row r="41" spans="1:5" x14ac:dyDescent="0.25">
      <c r="A41" s="57">
        <v>45627</v>
      </c>
      <c r="B41" s="59" t="s">
        <v>735</v>
      </c>
      <c r="C41" s="58">
        <v>8657.41</v>
      </c>
      <c r="D41" s="59">
        <v>735.88</v>
      </c>
      <c r="E41" s="59" t="s">
        <v>736</v>
      </c>
    </row>
    <row r="42" spans="1:5" x14ac:dyDescent="0.25">
      <c r="A42" s="57"/>
      <c r="B42" s="59"/>
      <c r="C42" s="58">
        <f>SUM(C30:C41)</f>
        <v>103888.92000000003</v>
      </c>
      <c r="D42" s="59">
        <f>SUM(D30:D41)</f>
        <v>9401.94</v>
      </c>
      <c r="E42" s="59"/>
    </row>
    <row r="43" spans="1:5" x14ac:dyDescent="0.25">
      <c r="A43" s="57">
        <v>45658</v>
      </c>
      <c r="B43" s="59" t="s">
        <v>737</v>
      </c>
      <c r="C43" s="58">
        <v>8657.41</v>
      </c>
      <c r="D43" s="59">
        <v>727.22</v>
      </c>
      <c r="E43" s="59" t="s">
        <v>738</v>
      </c>
    </row>
    <row r="44" spans="1:5" x14ac:dyDescent="0.25">
      <c r="A44" s="57">
        <v>45689</v>
      </c>
      <c r="B44" s="59" t="s">
        <v>739</v>
      </c>
      <c r="C44" s="58">
        <v>8657.41</v>
      </c>
      <c r="D44" s="59">
        <v>718.56</v>
      </c>
      <c r="E44" s="59" t="s">
        <v>740</v>
      </c>
    </row>
    <row r="45" spans="1:5" x14ac:dyDescent="0.25">
      <c r="A45" s="57">
        <v>45717</v>
      </c>
      <c r="B45" s="59" t="s">
        <v>741</v>
      </c>
      <c r="C45" s="58">
        <v>8657.41</v>
      </c>
      <c r="D45" s="59">
        <v>709.91</v>
      </c>
      <c r="E45" s="59" t="s">
        <v>742</v>
      </c>
    </row>
    <row r="46" spans="1:5" x14ac:dyDescent="0.25">
      <c r="A46" s="57">
        <v>45748</v>
      </c>
      <c r="B46" s="59" t="s">
        <v>682</v>
      </c>
      <c r="C46" s="58">
        <v>8657.41</v>
      </c>
      <c r="D46" s="59">
        <v>701.25</v>
      </c>
      <c r="E46" s="59" t="s">
        <v>743</v>
      </c>
    </row>
    <row r="47" spans="1:5" x14ac:dyDescent="0.25">
      <c r="A47" s="57">
        <v>45778</v>
      </c>
      <c r="B47" s="59" t="s">
        <v>744</v>
      </c>
      <c r="C47" s="58">
        <v>8657.41</v>
      </c>
      <c r="D47" s="59">
        <v>692.59</v>
      </c>
      <c r="E47" s="59" t="s">
        <v>745</v>
      </c>
    </row>
    <row r="48" spans="1:5" x14ac:dyDescent="0.25">
      <c r="A48" s="57">
        <v>45809</v>
      </c>
      <c r="B48" s="59" t="s">
        <v>746</v>
      </c>
      <c r="C48" s="58">
        <v>8657.41</v>
      </c>
      <c r="D48" s="59">
        <v>683.94</v>
      </c>
      <c r="E48" s="59" t="s">
        <v>747</v>
      </c>
    </row>
    <row r="49" spans="1:5" x14ac:dyDescent="0.25">
      <c r="A49" s="57">
        <v>45839</v>
      </c>
      <c r="B49" s="59" t="s">
        <v>748</v>
      </c>
      <c r="C49" s="58">
        <v>8657.41</v>
      </c>
      <c r="D49" s="59">
        <v>675.28</v>
      </c>
      <c r="E49" s="59" t="s">
        <v>749</v>
      </c>
    </row>
    <row r="50" spans="1:5" x14ac:dyDescent="0.25">
      <c r="A50" s="57">
        <v>45870</v>
      </c>
      <c r="B50" s="59" t="s">
        <v>750</v>
      </c>
      <c r="C50" s="58">
        <v>8657.41</v>
      </c>
      <c r="D50" s="59">
        <v>666.62</v>
      </c>
      <c r="E50" s="59" t="s">
        <v>751</v>
      </c>
    </row>
    <row r="51" spans="1:5" x14ac:dyDescent="0.25">
      <c r="A51" s="57">
        <v>45901</v>
      </c>
      <c r="B51" s="59" t="s">
        <v>752</v>
      </c>
      <c r="C51" s="58">
        <v>8657.41</v>
      </c>
      <c r="D51" s="59">
        <v>657.96</v>
      </c>
      <c r="E51" s="59" t="s">
        <v>753</v>
      </c>
    </row>
    <row r="52" spans="1:5" x14ac:dyDescent="0.25">
      <c r="A52" s="57">
        <v>45931</v>
      </c>
      <c r="B52" s="59" t="s">
        <v>754</v>
      </c>
      <c r="C52" s="58">
        <v>8657.41</v>
      </c>
      <c r="D52" s="59">
        <v>649.30999999999995</v>
      </c>
      <c r="E52" s="59" t="s">
        <v>755</v>
      </c>
    </row>
    <row r="53" spans="1:5" x14ac:dyDescent="0.25">
      <c r="A53" s="57">
        <v>45962</v>
      </c>
      <c r="B53" s="59" t="s">
        <v>756</v>
      </c>
      <c r="C53" s="58">
        <v>8657.41</v>
      </c>
      <c r="D53" s="59">
        <v>640.65</v>
      </c>
      <c r="E53" s="59" t="s">
        <v>757</v>
      </c>
    </row>
    <row r="54" spans="1:5" x14ac:dyDescent="0.25">
      <c r="A54" s="57">
        <v>45992</v>
      </c>
      <c r="B54" s="59" t="s">
        <v>758</v>
      </c>
      <c r="C54" s="58">
        <v>8657.41</v>
      </c>
      <c r="D54" s="59">
        <v>631.99</v>
      </c>
      <c r="E54" s="59" t="s">
        <v>759</v>
      </c>
    </row>
    <row r="55" spans="1:5" x14ac:dyDescent="0.25">
      <c r="A55" s="57">
        <v>46388</v>
      </c>
      <c r="B55" s="59" t="s">
        <v>683</v>
      </c>
      <c r="C55" s="58">
        <v>8657.41</v>
      </c>
      <c r="D55" s="59">
        <v>623.33000000000004</v>
      </c>
      <c r="E55" s="59" t="s">
        <v>760</v>
      </c>
    </row>
    <row r="56" spans="1:5" x14ac:dyDescent="0.25">
      <c r="A56" s="57">
        <v>46419</v>
      </c>
      <c r="B56" s="59" t="s">
        <v>761</v>
      </c>
      <c r="C56" s="58">
        <v>8657.41</v>
      </c>
      <c r="D56" s="59">
        <v>614.67999999999995</v>
      </c>
      <c r="E56" s="59" t="s">
        <v>762</v>
      </c>
    </row>
    <row r="57" spans="1:5" x14ac:dyDescent="0.25">
      <c r="A57" s="57">
        <v>46447</v>
      </c>
      <c r="B57" s="59" t="s">
        <v>763</v>
      </c>
      <c r="C57" s="58">
        <v>8657.41</v>
      </c>
      <c r="D57" s="59">
        <v>606.02</v>
      </c>
      <c r="E57" s="59" t="s">
        <v>764</v>
      </c>
    </row>
    <row r="58" spans="1:5" x14ac:dyDescent="0.25">
      <c r="A58" s="57">
        <v>46478</v>
      </c>
      <c r="B58" s="59" t="s">
        <v>765</v>
      </c>
      <c r="C58" s="58">
        <v>8657.41</v>
      </c>
      <c r="D58" s="59">
        <v>597.36</v>
      </c>
      <c r="E58" s="59" t="s">
        <v>766</v>
      </c>
    </row>
    <row r="59" spans="1:5" x14ac:dyDescent="0.25">
      <c r="A59" s="57">
        <v>46508</v>
      </c>
      <c r="B59" s="59" t="s">
        <v>767</v>
      </c>
      <c r="C59" s="58">
        <v>8657.41</v>
      </c>
      <c r="D59" s="59">
        <v>588.70000000000005</v>
      </c>
      <c r="E59" s="59" t="s">
        <v>768</v>
      </c>
    </row>
    <row r="60" spans="1:5" x14ac:dyDescent="0.25">
      <c r="A60" s="57">
        <v>46539</v>
      </c>
      <c r="B60" s="59" t="s">
        <v>769</v>
      </c>
      <c r="C60" s="58">
        <v>8657.41</v>
      </c>
      <c r="D60" s="59">
        <v>580.04999999999995</v>
      </c>
      <c r="E60" s="59" t="s">
        <v>770</v>
      </c>
    </row>
    <row r="61" spans="1:5" x14ac:dyDescent="0.25">
      <c r="A61" s="57">
        <v>46569</v>
      </c>
      <c r="B61" s="59" t="s">
        <v>771</v>
      </c>
      <c r="C61" s="58">
        <v>8657.41</v>
      </c>
      <c r="D61" s="59">
        <v>571.39</v>
      </c>
      <c r="E61" s="59" t="s">
        <v>772</v>
      </c>
    </row>
    <row r="62" spans="1:5" x14ac:dyDescent="0.25">
      <c r="A62" s="57">
        <v>46600</v>
      </c>
      <c r="B62" s="59" t="s">
        <v>773</v>
      </c>
      <c r="C62" s="58">
        <v>8657.41</v>
      </c>
      <c r="D62" s="59">
        <v>562.73</v>
      </c>
      <c r="E62" s="59" t="s">
        <v>774</v>
      </c>
    </row>
    <row r="63" spans="1:5" x14ac:dyDescent="0.25">
      <c r="A63" s="57">
        <v>46631</v>
      </c>
      <c r="B63" s="59" t="s">
        <v>775</v>
      </c>
      <c r="C63" s="58">
        <v>8657.41</v>
      </c>
      <c r="D63" s="59">
        <v>554.07000000000005</v>
      </c>
      <c r="E63" s="59" t="s">
        <v>776</v>
      </c>
    </row>
    <row r="64" spans="1:5" x14ac:dyDescent="0.25">
      <c r="A64" s="57">
        <v>46661</v>
      </c>
      <c r="B64" s="59" t="s">
        <v>684</v>
      </c>
      <c r="C64" s="58">
        <v>8657.41</v>
      </c>
      <c r="D64" s="59">
        <v>545.41999999999996</v>
      </c>
      <c r="E64" s="59" t="s">
        <v>777</v>
      </c>
    </row>
    <row r="65" spans="1:5" x14ac:dyDescent="0.25">
      <c r="A65" s="57">
        <v>46692</v>
      </c>
      <c r="B65" s="59" t="s">
        <v>778</v>
      </c>
      <c r="C65" s="58">
        <v>8657.41</v>
      </c>
      <c r="D65" s="59">
        <v>536.76</v>
      </c>
      <c r="E65" s="59" t="s">
        <v>779</v>
      </c>
    </row>
    <row r="66" spans="1:5" x14ac:dyDescent="0.25">
      <c r="A66" s="57">
        <v>46722</v>
      </c>
      <c r="B66" s="59" t="s">
        <v>780</v>
      </c>
      <c r="C66" s="58">
        <v>8657.41</v>
      </c>
      <c r="D66" s="59">
        <v>528.1</v>
      </c>
      <c r="E66" s="59" t="s">
        <v>781</v>
      </c>
    </row>
    <row r="67" spans="1:5" x14ac:dyDescent="0.25">
      <c r="A67" s="57">
        <v>46753</v>
      </c>
      <c r="B67" s="59" t="s">
        <v>782</v>
      </c>
      <c r="C67" s="58">
        <v>8657.41</v>
      </c>
      <c r="D67" s="59">
        <v>519.44000000000005</v>
      </c>
      <c r="E67" s="59" t="s">
        <v>783</v>
      </c>
    </row>
    <row r="68" spans="1:5" x14ac:dyDescent="0.25">
      <c r="A68" s="57">
        <v>46784</v>
      </c>
      <c r="B68" s="59" t="s">
        <v>784</v>
      </c>
      <c r="C68" s="58">
        <v>8657.41</v>
      </c>
      <c r="D68" s="59">
        <v>510.79</v>
      </c>
      <c r="E68" s="59" t="s">
        <v>785</v>
      </c>
    </row>
    <row r="69" spans="1:5" x14ac:dyDescent="0.25">
      <c r="A69" s="57">
        <v>46813</v>
      </c>
      <c r="B69" s="59" t="s">
        <v>786</v>
      </c>
      <c r="C69" s="58">
        <v>8657.41</v>
      </c>
      <c r="D69" s="59">
        <v>502.13</v>
      </c>
      <c r="E69" s="59" t="s">
        <v>787</v>
      </c>
    </row>
    <row r="70" spans="1:5" x14ac:dyDescent="0.25">
      <c r="A70" s="57">
        <v>46844</v>
      </c>
      <c r="B70" s="59" t="s">
        <v>788</v>
      </c>
      <c r="C70" s="58">
        <v>8657.41</v>
      </c>
      <c r="D70" s="59">
        <v>493.47</v>
      </c>
      <c r="E70" s="59" t="s">
        <v>789</v>
      </c>
    </row>
    <row r="71" spans="1:5" x14ac:dyDescent="0.25">
      <c r="A71" s="57">
        <v>46874</v>
      </c>
      <c r="B71" s="59" t="s">
        <v>790</v>
      </c>
      <c r="C71" s="58">
        <v>8657.41</v>
      </c>
      <c r="D71" s="59">
        <v>484.81</v>
      </c>
      <c r="E71" s="59" t="s">
        <v>791</v>
      </c>
    </row>
    <row r="72" spans="1:5" x14ac:dyDescent="0.25">
      <c r="A72" s="57">
        <v>46905</v>
      </c>
      <c r="B72" s="59" t="s">
        <v>792</v>
      </c>
      <c r="C72" s="58">
        <v>8657.41</v>
      </c>
      <c r="D72" s="59">
        <v>476.16</v>
      </c>
      <c r="E72" s="59" t="s">
        <v>793</v>
      </c>
    </row>
    <row r="73" spans="1:5" x14ac:dyDescent="0.25">
      <c r="A73" s="57">
        <v>46935</v>
      </c>
      <c r="B73" s="59" t="s">
        <v>685</v>
      </c>
      <c r="C73" s="58">
        <v>8657.41</v>
      </c>
      <c r="D73" s="59">
        <v>467.5</v>
      </c>
      <c r="E73" s="59" t="s">
        <v>794</v>
      </c>
    </row>
    <row r="74" spans="1:5" x14ac:dyDescent="0.25">
      <c r="A74" s="57">
        <v>46966</v>
      </c>
      <c r="B74" s="59" t="s">
        <v>795</v>
      </c>
      <c r="C74" s="58">
        <v>8657.41</v>
      </c>
      <c r="D74" s="59">
        <v>458.84</v>
      </c>
      <c r="E74" s="59" t="s">
        <v>796</v>
      </c>
    </row>
    <row r="75" spans="1:5" x14ac:dyDescent="0.25">
      <c r="A75" s="57">
        <v>46997</v>
      </c>
      <c r="B75" s="59" t="s">
        <v>797</v>
      </c>
      <c r="C75" s="58">
        <v>8657.41</v>
      </c>
      <c r="D75" s="59">
        <v>450.19</v>
      </c>
      <c r="E75" s="59" t="s">
        <v>798</v>
      </c>
    </row>
    <row r="76" spans="1:5" x14ac:dyDescent="0.25">
      <c r="A76" s="57">
        <v>47027</v>
      </c>
      <c r="B76" s="59" t="s">
        <v>799</v>
      </c>
      <c r="C76" s="58">
        <v>8657.41</v>
      </c>
      <c r="D76" s="59">
        <v>441.53</v>
      </c>
      <c r="E76" s="59" t="s">
        <v>800</v>
      </c>
    </row>
    <row r="77" spans="1:5" x14ac:dyDescent="0.25">
      <c r="A77" s="57">
        <v>47058</v>
      </c>
      <c r="B77" s="59" t="s">
        <v>801</v>
      </c>
      <c r="C77" s="58">
        <v>8657.41</v>
      </c>
      <c r="D77" s="59">
        <v>432.87</v>
      </c>
      <c r="E77" s="59" t="s">
        <v>802</v>
      </c>
    </row>
    <row r="78" spans="1:5" x14ac:dyDescent="0.25">
      <c r="A78" s="57">
        <v>47088</v>
      </c>
      <c r="B78" s="59" t="s">
        <v>803</v>
      </c>
      <c r="C78" s="58">
        <v>8657.41</v>
      </c>
      <c r="D78" s="59">
        <v>424.21</v>
      </c>
      <c r="E78" s="59" t="s">
        <v>804</v>
      </c>
    </row>
    <row r="79" spans="1:5" x14ac:dyDescent="0.25">
      <c r="A79" s="57">
        <v>47119</v>
      </c>
      <c r="B79" s="59" t="s">
        <v>805</v>
      </c>
      <c r="C79" s="58">
        <v>8657.41</v>
      </c>
      <c r="D79" s="59">
        <v>415.56</v>
      </c>
      <c r="E79" s="59" t="s">
        <v>806</v>
      </c>
    </row>
    <row r="80" spans="1:5" x14ac:dyDescent="0.25">
      <c r="A80" s="57">
        <v>47150</v>
      </c>
      <c r="B80" s="59" t="s">
        <v>807</v>
      </c>
      <c r="C80" s="58">
        <v>8657.41</v>
      </c>
      <c r="D80" s="59">
        <v>406.9</v>
      </c>
      <c r="E80" s="59" t="s">
        <v>808</v>
      </c>
    </row>
    <row r="81" spans="1:5" x14ac:dyDescent="0.25">
      <c r="A81" s="57">
        <v>47178</v>
      </c>
      <c r="B81" s="59" t="s">
        <v>809</v>
      </c>
      <c r="C81" s="58">
        <v>8657.41</v>
      </c>
      <c r="D81" s="59">
        <v>398.24</v>
      </c>
      <c r="E81" s="59" t="s">
        <v>810</v>
      </c>
    </row>
    <row r="82" spans="1:5" x14ac:dyDescent="0.25">
      <c r="A82" s="57">
        <v>47209</v>
      </c>
      <c r="B82" s="59" t="s">
        <v>686</v>
      </c>
      <c r="C82" s="58">
        <v>8657.41</v>
      </c>
      <c r="D82" s="59">
        <v>389.58</v>
      </c>
      <c r="E82" s="59" t="s">
        <v>811</v>
      </c>
    </row>
    <row r="83" spans="1:5" x14ac:dyDescent="0.25">
      <c r="A83" s="57">
        <v>47239</v>
      </c>
      <c r="B83" s="59" t="s">
        <v>812</v>
      </c>
      <c r="C83" s="58">
        <v>8657.41</v>
      </c>
      <c r="D83" s="59">
        <v>380.93</v>
      </c>
      <c r="E83" s="59" t="s">
        <v>813</v>
      </c>
    </row>
    <row r="84" spans="1:5" x14ac:dyDescent="0.25">
      <c r="A84" s="57">
        <v>47270</v>
      </c>
      <c r="B84" s="59" t="s">
        <v>814</v>
      </c>
      <c r="C84" s="58">
        <v>8657.41</v>
      </c>
      <c r="D84" s="59">
        <v>372.27</v>
      </c>
      <c r="E84" s="59" t="s">
        <v>815</v>
      </c>
    </row>
    <row r="85" spans="1:5" x14ac:dyDescent="0.25">
      <c r="A85" s="57">
        <v>47300</v>
      </c>
      <c r="B85" s="59" t="s">
        <v>816</v>
      </c>
      <c r="C85" s="58">
        <v>8657.41</v>
      </c>
      <c r="D85" s="59">
        <v>363.61</v>
      </c>
      <c r="E85" s="59" t="s">
        <v>817</v>
      </c>
    </row>
    <row r="86" spans="1:5" x14ac:dyDescent="0.25">
      <c r="A86" s="57">
        <v>47331</v>
      </c>
      <c r="B86" s="59" t="s">
        <v>818</v>
      </c>
      <c r="C86" s="58">
        <v>8657.41</v>
      </c>
      <c r="D86" s="59">
        <v>354.95</v>
      </c>
      <c r="E86" s="59" t="s">
        <v>819</v>
      </c>
    </row>
    <row r="87" spans="1:5" x14ac:dyDescent="0.25">
      <c r="A87" s="57">
        <v>47362</v>
      </c>
      <c r="B87" s="59" t="s">
        <v>820</v>
      </c>
      <c r="C87" s="58">
        <v>8657.41</v>
      </c>
      <c r="D87" s="59">
        <v>346.3</v>
      </c>
      <c r="E87" s="59" t="s">
        <v>821</v>
      </c>
    </row>
    <row r="88" spans="1:5" x14ac:dyDescent="0.25">
      <c r="A88" s="57">
        <v>47392</v>
      </c>
      <c r="B88" s="59" t="s">
        <v>822</v>
      </c>
      <c r="C88" s="58">
        <v>8657.41</v>
      </c>
      <c r="D88" s="59">
        <v>337.64</v>
      </c>
      <c r="E88" s="59" t="s">
        <v>823</v>
      </c>
    </row>
    <row r="89" spans="1:5" x14ac:dyDescent="0.25">
      <c r="A89" s="57">
        <v>47423</v>
      </c>
      <c r="B89" s="59" t="s">
        <v>824</v>
      </c>
      <c r="C89" s="58">
        <v>8657.41</v>
      </c>
      <c r="D89" s="59">
        <v>328.98</v>
      </c>
      <c r="E89" s="59" t="s">
        <v>825</v>
      </c>
    </row>
    <row r="90" spans="1:5" x14ac:dyDescent="0.25">
      <c r="A90" s="57">
        <v>47453</v>
      </c>
      <c r="B90" s="59" t="s">
        <v>826</v>
      </c>
      <c r="C90" s="58">
        <v>8657.41</v>
      </c>
      <c r="D90" s="59">
        <v>320.32</v>
      </c>
      <c r="E90" s="59" t="s">
        <v>827</v>
      </c>
    </row>
    <row r="91" spans="1:5" x14ac:dyDescent="0.25">
      <c r="A91" s="57">
        <v>47484</v>
      </c>
      <c r="B91" s="59" t="s">
        <v>687</v>
      </c>
      <c r="C91" s="58">
        <v>8657.41</v>
      </c>
      <c r="D91" s="59">
        <v>311.67</v>
      </c>
      <c r="E91" s="59" t="s">
        <v>828</v>
      </c>
    </row>
    <row r="92" spans="1:5" x14ac:dyDescent="0.25">
      <c r="A92" s="57">
        <v>47515</v>
      </c>
      <c r="B92" s="59" t="s">
        <v>829</v>
      </c>
      <c r="C92" s="58">
        <v>8657.41</v>
      </c>
      <c r="D92" s="59">
        <v>303.01</v>
      </c>
      <c r="E92" s="59" t="s">
        <v>830</v>
      </c>
    </row>
    <row r="93" spans="1:5" x14ac:dyDescent="0.25">
      <c r="A93" s="57">
        <v>47543</v>
      </c>
      <c r="B93" s="59" t="s">
        <v>831</v>
      </c>
      <c r="C93" s="58">
        <v>8657.41</v>
      </c>
      <c r="D93" s="59">
        <v>294.35000000000002</v>
      </c>
      <c r="E93" s="59" t="s">
        <v>832</v>
      </c>
    </row>
    <row r="94" spans="1:5" x14ac:dyDescent="0.25">
      <c r="A94" s="57">
        <v>47574</v>
      </c>
      <c r="B94" s="59" t="s">
        <v>833</v>
      </c>
      <c r="C94" s="58">
        <v>8657.41</v>
      </c>
      <c r="D94" s="59">
        <v>285.69</v>
      </c>
      <c r="E94" s="59" t="s">
        <v>834</v>
      </c>
    </row>
    <row r="95" spans="1:5" x14ac:dyDescent="0.25">
      <c r="A95" s="57">
        <v>47604</v>
      </c>
      <c r="B95" s="59" t="s">
        <v>835</v>
      </c>
      <c r="C95" s="58">
        <v>8657.41</v>
      </c>
      <c r="D95" s="59">
        <v>277.04000000000002</v>
      </c>
      <c r="E95" s="59" t="s">
        <v>836</v>
      </c>
    </row>
    <row r="96" spans="1:5" x14ac:dyDescent="0.25">
      <c r="A96" s="57">
        <v>47635</v>
      </c>
      <c r="B96" s="59" t="s">
        <v>837</v>
      </c>
      <c r="C96" s="58">
        <v>8657.41</v>
      </c>
      <c r="D96" s="59">
        <v>268.38</v>
      </c>
      <c r="E96" s="59" t="s">
        <v>838</v>
      </c>
    </row>
    <row r="97" spans="1:5" x14ac:dyDescent="0.25">
      <c r="A97" s="57">
        <v>47665</v>
      </c>
      <c r="B97" s="59" t="s">
        <v>839</v>
      </c>
      <c r="C97" s="58">
        <v>8657.41</v>
      </c>
      <c r="D97" s="59">
        <v>259.72000000000003</v>
      </c>
      <c r="E97" s="59" t="s">
        <v>840</v>
      </c>
    </row>
    <row r="98" spans="1:5" x14ac:dyDescent="0.25">
      <c r="A98" s="57">
        <v>47696</v>
      </c>
      <c r="B98" s="59" t="s">
        <v>841</v>
      </c>
      <c r="C98" s="58">
        <v>8657.41</v>
      </c>
      <c r="D98" s="59">
        <v>251.06</v>
      </c>
      <c r="E98" s="59" t="s">
        <v>842</v>
      </c>
    </row>
    <row r="99" spans="1:5" x14ac:dyDescent="0.25">
      <c r="A99" s="57">
        <v>47727</v>
      </c>
      <c r="B99" s="59" t="s">
        <v>843</v>
      </c>
      <c r="C99" s="58">
        <v>8657.41</v>
      </c>
      <c r="D99" s="59">
        <v>242.41</v>
      </c>
      <c r="E99" s="59" t="s">
        <v>844</v>
      </c>
    </row>
    <row r="100" spans="1:5" x14ac:dyDescent="0.25">
      <c r="A100" s="57">
        <v>47757</v>
      </c>
      <c r="B100" s="59" t="s">
        <v>688</v>
      </c>
      <c r="C100" s="58">
        <v>8657.41</v>
      </c>
      <c r="D100" s="59">
        <v>233.75</v>
      </c>
      <c r="E100" s="59" t="s">
        <v>845</v>
      </c>
    </row>
    <row r="101" spans="1:5" x14ac:dyDescent="0.25">
      <c r="A101" s="57">
        <v>47788</v>
      </c>
      <c r="B101" s="59" t="s">
        <v>846</v>
      </c>
      <c r="C101" s="58">
        <v>8657.41</v>
      </c>
      <c r="D101" s="59">
        <v>225.09</v>
      </c>
      <c r="E101" s="59" t="s">
        <v>847</v>
      </c>
    </row>
    <row r="102" spans="1:5" x14ac:dyDescent="0.25">
      <c r="A102" s="57">
        <v>47818</v>
      </c>
      <c r="B102" s="59" t="s">
        <v>848</v>
      </c>
      <c r="C102" s="58">
        <v>8657.41</v>
      </c>
      <c r="D102" s="59">
        <v>216.44</v>
      </c>
      <c r="E102" s="59" t="s">
        <v>849</v>
      </c>
    </row>
    <row r="103" spans="1:5" x14ac:dyDescent="0.25">
      <c r="A103" s="57">
        <v>47849</v>
      </c>
      <c r="B103" s="59" t="s">
        <v>850</v>
      </c>
      <c r="C103" s="58">
        <v>8657.41</v>
      </c>
      <c r="D103" s="59">
        <v>207.78</v>
      </c>
      <c r="E103" s="59" t="s">
        <v>851</v>
      </c>
    </row>
    <row r="104" spans="1:5" x14ac:dyDescent="0.25">
      <c r="A104" s="57">
        <v>47880</v>
      </c>
      <c r="B104" s="59" t="s">
        <v>852</v>
      </c>
      <c r="C104" s="58">
        <v>8657.41</v>
      </c>
      <c r="D104" s="59">
        <v>199.12</v>
      </c>
      <c r="E104" s="59" t="s">
        <v>853</v>
      </c>
    </row>
    <row r="105" spans="1:5" x14ac:dyDescent="0.25">
      <c r="A105" s="57">
        <v>47908</v>
      </c>
      <c r="B105" s="59" t="s">
        <v>854</v>
      </c>
      <c r="C105" s="58">
        <v>8657.41</v>
      </c>
      <c r="D105" s="59">
        <v>190.46</v>
      </c>
      <c r="E105" s="59" t="s">
        <v>855</v>
      </c>
    </row>
    <row r="106" spans="1:5" x14ac:dyDescent="0.25">
      <c r="A106" s="57">
        <v>47939</v>
      </c>
      <c r="B106" s="59" t="s">
        <v>856</v>
      </c>
      <c r="C106" s="58">
        <v>8657.41</v>
      </c>
      <c r="D106" s="59">
        <v>181.81</v>
      </c>
      <c r="E106" s="59" t="s">
        <v>857</v>
      </c>
    </row>
    <row r="107" spans="1:5" x14ac:dyDescent="0.25">
      <c r="A107" s="57">
        <v>47969</v>
      </c>
      <c r="B107" s="59" t="s">
        <v>858</v>
      </c>
      <c r="C107" s="58">
        <v>8657.41</v>
      </c>
      <c r="D107" s="59">
        <v>173.15</v>
      </c>
      <c r="E107" s="59" t="s">
        <v>859</v>
      </c>
    </row>
    <row r="108" spans="1:5" x14ac:dyDescent="0.25">
      <c r="A108" s="57">
        <v>48000</v>
      </c>
      <c r="B108" s="59" t="s">
        <v>860</v>
      </c>
      <c r="C108" s="58">
        <v>8657.41</v>
      </c>
      <c r="D108" s="59">
        <v>164.49</v>
      </c>
      <c r="E108" s="59" t="s">
        <v>861</v>
      </c>
    </row>
    <row r="109" spans="1:5" x14ac:dyDescent="0.25">
      <c r="A109" s="57">
        <v>48030</v>
      </c>
      <c r="B109" s="59" t="s">
        <v>689</v>
      </c>
      <c r="C109" s="58">
        <v>8657.41</v>
      </c>
      <c r="D109" s="59">
        <v>155.83000000000001</v>
      </c>
      <c r="E109" s="59" t="s">
        <v>862</v>
      </c>
    </row>
    <row r="110" spans="1:5" x14ac:dyDescent="0.25">
      <c r="A110" s="57">
        <v>48061</v>
      </c>
      <c r="B110" s="59" t="s">
        <v>863</v>
      </c>
      <c r="C110" s="58">
        <v>8657.41</v>
      </c>
      <c r="D110" s="59">
        <v>147.18</v>
      </c>
      <c r="E110" s="59" t="s">
        <v>864</v>
      </c>
    </row>
    <row r="111" spans="1:5" x14ac:dyDescent="0.25">
      <c r="A111" s="57">
        <v>48092</v>
      </c>
      <c r="B111" s="59" t="s">
        <v>865</v>
      </c>
      <c r="C111" s="58">
        <v>8657.41</v>
      </c>
      <c r="D111" s="59">
        <v>138.52000000000001</v>
      </c>
      <c r="E111" s="59" t="s">
        <v>866</v>
      </c>
    </row>
    <row r="112" spans="1:5" x14ac:dyDescent="0.25">
      <c r="A112" s="57">
        <v>48122</v>
      </c>
      <c r="B112" s="59" t="s">
        <v>867</v>
      </c>
      <c r="C112" s="58">
        <v>8657.41</v>
      </c>
      <c r="D112" s="59">
        <v>129.86000000000001</v>
      </c>
      <c r="E112" s="59" t="s">
        <v>868</v>
      </c>
    </row>
    <row r="113" spans="1:5" x14ac:dyDescent="0.25">
      <c r="A113" s="57">
        <v>48153</v>
      </c>
      <c r="B113" s="59" t="s">
        <v>869</v>
      </c>
      <c r="C113" s="58">
        <v>8657.41</v>
      </c>
      <c r="D113" s="59">
        <v>121.2</v>
      </c>
      <c r="E113" s="59" t="s">
        <v>870</v>
      </c>
    </row>
    <row r="114" spans="1:5" x14ac:dyDescent="0.25">
      <c r="A114" s="57">
        <v>48183</v>
      </c>
      <c r="B114" s="59" t="s">
        <v>871</v>
      </c>
      <c r="C114" s="58">
        <v>8657.41</v>
      </c>
      <c r="D114" s="59">
        <v>112.55</v>
      </c>
      <c r="E114" s="59" t="s">
        <v>872</v>
      </c>
    </row>
    <row r="115" spans="1:5" x14ac:dyDescent="0.25">
      <c r="A115" s="57">
        <v>48214</v>
      </c>
      <c r="B115" s="59" t="s">
        <v>873</v>
      </c>
      <c r="C115" s="58">
        <v>8657.41</v>
      </c>
      <c r="D115" s="59">
        <v>103.89</v>
      </c>
      <c r="E115" s="59" t="s">
        <v>874</v>
      </c>
    </row>
    <row r="116" spans="1:5" x14ac:dyDescent="0.25">
      <c r="A116" s="57">
        <v>48245</v>
      </c>
      <c r="B116" s="59" t="s">
        <v>875</v>
      </c>
      <c r="C116" s="58">
        <v>8657.41</v>
      </c>
      <c r="D116" s="59">
        <v>95.23</v>
      </c>
      <c r="E116" s="59" t="s">
        <v>876</v>
      </c>
    </row>
    <row r="117" spans="1:5" x14ac:dyDescent="0.25">
      <c r="A117" s="57">
        <v>48274</v>
      </c>
      <c r="B117" s="59" t="s">
        <v>877</v>
      </c>
      <c r="C117" s="58">
        <v>8657.41</v>
      </c>
      <c r="D117" s="59">
        <v>86.57</v>
      </c>
      <c r="E117" s="59" t="s">
        <v>878</v>
      </c>
    </row>
    <row r="118" spans="1:5" x14ac:dyDescent="0.25">
      <c r="A118" s="57">
        <v>48305</v>
      </c>
      <c r="B118" s="59" t="s">
        <v>690</v>
      </c>
      <c r="C118" s="58">
        <v>8657.41</v>
      </c>
      <c r="D118" s="59">
        <v>77.92</v>
      </c>
      <c r="E118" s="59" t="s">
        <v>879</v>
      </c>
    </row>
    <row r="119" spans="1:5" x14ac:dyDescent="0.25">
      <c r="A119" s="57">
        <v>48335</v>
      </c>
      <c r="B119" s="59" t="s">
        <v>880</v>
      </c>
      <c r="C119" s="58">
        <v>8657.41</v>
      </c>
      <c r="D119" s="59">
        <v>69.260000000000005</v>
      </c>
      <c r="E119" s="59" t="s">
        <v>881</v>
      </c>
    </row>
    <row r="120" spans="1:5" x14ac:dyDescent="0.25">
      <c r="A120" s="57">
        <v>48366</v>
      </c>
      <c r="B120" s="59" t="s">
        <v>882</v>
      </c>
      <c r="C120" s="58">
        <v>8657.41</v>
      </c>
      <c r="D120" s="59">
        <v>60.6</v>
      </c>
      <c r="E120" s="59" t="s">
        <v>883</v>
      </c>
    </row>
    <row r="121" spans="1:5" x14ac:dyDescent="0.25">
      <c r="A121" s="57">
        <v>48396</v>
      </c>
      <c r="B121" s="59" t="s">
        <v>884</v>
      </c>
      <c r="C121" s="58">
        <v>8657.41</v>
      </c>
      <c r="D121" s="59">
        <v>51.94</v>
      </c>
      <c r="E121" s="59" t="s">
        <v>885</v>
      </c>
    </row>
    <row r="122" spans="1:5" x14ac:dyDescent="0.25">
      <c r="A122" s="57">
        <v>48427</v>
      </c>
      <c r="B122" s="59" t="s">
        <v>886</v>
      </c>
      <c r="C122" s="58">
        <v>8657.41</v>
      </c>
      <c r="D122" s="59">
        <v>43.29</v>
      </c>
      <c r="E122" s="59" t="s">
        <v>887</v>
      </c>
    </row>
    <row r="123" spans="1:5" x14ac:dyDescent="0.25">
      <c r="A123" s="57">
        <v>48458</v>
      </c>
      <c r="B123" s="59" t="s">
        <v>888</v>
      </c>
      <c r="C123" s="58">
        <v>8657.41</v>
      </c>
      <c r="D123" s="59">
        <v>34.630000000000003</v>
      </c>
      <c r="E123" s="59" t="s">
        <v>889</v>
      </c>
    </row>
    <row r="124" spans="1:5" x14ac:dyDescent="0.25">
      <c r="A124" s="57">
        <v>48488</v>
      </c>
      <c r="B124" s="59" t="s">
        <v>890</v>
      </c>
      <c r="C124" s="58">
        <v>8657.41</v>
      </c>
      <c r="D124" s="59">
        <v>25.97</v>
      </c>
      <c r="E124" s="59" t="s">
        <v>891</v>
      </c>
    </row>
    <row r="125" spans="1:5" x14ac:dyDescent="0.25">
      <c r="A125" s="57">
        <v>48519</v>
      </c>
      <c r="B125" s="59" t="s">
        <v>892</v>
      </c>
      <c r="C125" s="58">
        <v>8657.41</v>
      </c>
      <c r="D125" s="59">
        <v>17.309999999999999</v>
      </c>
      <c r="E125" s="59" t="s">
        <v>893</v>
      </c>
    </row>
    <row r="126" spans="1:5" x14ac:dyDescent="0.25">
      <c r="A126" s="57">
        <v>48549</v>
      </c>
      <c r="B126" s="59" t="s">
        <v>691</v>
      </c>
      <c r="C126" s="58">
        <v>8657.41</v>
      </c>
      <c r="D126" s="59">
        <v>8.66</v>
      </c>
      <c r="E126" s="59" t="s">
        <v>894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C89AB-BAB5-4E46-AF62-B76F35D2F80D}">
  <dimension ref="A1:E66"/>
  <sheetViews>
    <sheetView workbookViewId="0">
      <selection activeCell="E4" sqref="E4"/>
    </sheetView>
  </sheetViews>
  <sheetFormatPr defaultRowHeight="15" x14ac:dyDescent="0.25"/>
  <sheetData>
    <row r="1" spans="1:5" ht="30" x14ac:dyDescent="0.25">
      <c r="A1" s="91">
        <v>100000</v>
      </c>
      <c r="B1" s="91" t="s">
        <v>669</v>
      </c>
      <c r="C1" s="91" t="s">
        <v>676</v>
      </c>
      <c r="D1" s="91"/>
      <c r="E1" s="91"/>
    </row>
    <row r="2" spans="1:5" x14ac:dyDescent="0.25">
      <c r="A2" s="57"/>
      <c r="B2" s="58" t="s">
        <v>675</v>
      </c>
      <c r="C2" s="59"/>
      <c r="D2" s="59"/>
      <c r="E2" s="59"/>
    </row>
    <row r="3" spans="1:5" x14ac:dyDescent="0.25">
      <c r="A3" s="125" t="s">
        <v>670</v>
      </c>
      <c r="B3" s="58">
        <v>20000</v>
      </c>
      <c r="C3" s="59"/>
      <c r="D3" s="59"/>
      <c r="E3" s="59"/>
    </row>
    <row r="4" spans="1:5" x14ac:dyDescent="0.25">
      <c r="A4" s="125" t="s">
        <v>671</v>
      </c>
      <c r="B4" s="58">
        <v>20000</v>
      </c>
      <c r="C4" s="59"/>
      <c r="D4" s="59"/>
      <c r="E4" s="59"/>
    </row>
    <row r="5" spans="1:5" x14ac:dyDescent="0.25">
      <c r="A5" s="125" t="s">
        <v>672</v>
      </c>
      <c r="B5" s="58">
        <v>20000</v>
      </c>
      <c r="C5" s="59"/>
      <c r="D5" s="59"/>
      <c r="E5" s="59"/>
    </row>
    <row r="6" spans="1:5" x14ac:dyDescent="0.25">
      <c r="A6" s="125" t="s">
        <v>673</v>
      </c>
      <c r="B6" s="58">
        <v>20000</v>
      </c>
      <c r="C6" s="59"/>
      <c r="D6" s="59"/>
      <c r="E6" s="59"/>
    </row>
    <row r="7" spans="1:5" x14ac:dyDescent="0.25">
      <c r="A7" s="125" t="s">
        <v>674</v>
      </c>
      <c r="B7" s="58">
        <v>20000</v>
      </c>
      <c r="C7" s="59"/>
      <c r="D7" s="59"/>
      <c r="E7" s="59"/>
    </row>
    <row r="8" spans="1:5" x14ac:dyDescent="0.25">
      <c r="A8" s="57"/>
      <c r="B8" s="58"/>
      <c r="C8" s="59"/>
      <c r="D8" s="59"/>
      <c r="E8" s="59"/>
    </row>
    <row r="9" spans="1:5" x14ac:dyDescent="0.25">
      <c r="A9" s="57"/>
      <c r="B9" s="58"/>
      <c r="C9" s="59"/>
      <c r="D9" s="59"/>
      <c r="E9" s="59"/>
    </row>
    <row r="10" spans="1:5" x14ac:dyDescent="0.25">
      <c r="A10" s="57"/>
      <c r="B10" s="58"/>
      <c r="C10" s="59"/>
      <c r="D10" s="59"/>
      <c r="E10" s="59"/>
    </row>
    <row r="11" spans="1:5" x14ac:dyDescent="0.25">
      <c r="A11" s="57"/>
      <c r="B11" s="58"/>
      <c r="C11" s="59"/>
      <c r="D11" s="59"/>
      <c r="E11" s="59"/>
    </row>
    <row r="12" spans="1:5" x14ac:dyDescent="0.25">
      <c r="A12" s="57"/>
      <c r="B12" s="58"/>
      <c r="C12" s="59"/>
      <c r="D12" s="59"/>
      <c r="E12" s="59"/>
    </row>
    <row r="13" spans="1:5" x14ac:dyDescent="0.25">
      <c r="A13" s="57"/>
      <c r="B13" s="58"/>
      <c r="C13" s="59"/>
      <c r="D13" s="59"/>
      <c r="E13" s="59"/>
    </row>
    <row r="14" spans="1:5" x14ac:dyDescent="0.25">
      <c r="A14" s="57"/>
      <c r="B14" s="58"/>
      <c r="C14" s="59"/>
      <c r="D14" s="93"/>
      <c r="E14" s="59"/>
    </row>
    <row r="15" spans="1:5" x14ac:dyDescent="0.25">
      <c r="A15" s="57"/>
      <c r="B15" s="58"/>
      <c r="C15" s="58"/>
      <c r="D15" s="59"/>
      <c r="E15" s="58"/>
    </row>
    <row r="16" spans="1:5" x14ac:dyDescent="0.25">
      <c r="A16" s="57"/>
      <c r="B16" s="58"/>
      <c r="C16" s="58"/>
      <c r="D16" s="59"/>
      <c r="E16" s="58"/>
    </row>
    <row r="17" spans="1:5" x14ac:dyDescent="0.25">
      <c r="A17" s="57"/>
      <c r="B17" s="58"/>
      <c r="C17" s="58"/>
      <c r="D17" s="59"/>
      <c r="E17" s="58"/>
    </row>
    <row r="18" spans="1:5" x14ac:dyDescent="0.25">
      <c r="A18" s="57"/>
      <c r="B18" s="58"/>
      <c r="C18" s="58"/>
      <c r="D18" s="59"/>
      <c r="E18" s="58"/>
    </row>
    <row r="19" spans="1:5" x14ac:dyDescent="0.25">
      <c r="A19" s="57"/>
      <c r="B19" s="58"/>
      <c r="C19" s="58"/>
      <c r="D19" s="59"/>
      <c r="E19" s="58"/>
    </row>
    <row r="20" spans="1:5" x14ac:dyDescent="0.25">
      <c r="A20" s="57"/>
      <c r="B20" s="58"/>
      <c r="C20" s="58"/>
      <c r="D20" s="59"/>
      <c r="E20" s="58"/>
    </row>
    <row r="21" spans="1:5" x14ac:dyDescent="0.25">
      <c r="A21" s="57"/>
      <c r="B21" s="58"/>
      <c r="C21" s="58"/>
      <c r="D21" s="59"/>
      <c r="E21" s="58"/>
    </row>
    <row r="22" spans="1:5" x14ac:dyDescent="0.25">
      <c r="A22" s="57"/>
      <c r="B22" s="58"/>
      <c r="C22" s="58"/>
      <c r="D22" s="59"/>
      <c r="E22" s="58"/>
    </row>
    <row r="23" spans="1:5" x14ac:dyDescent="0.25">
      <c r="A23" s="57"/>
      <c r="B23" s="58"/>
      <c r="C23" s="58"/>
      <c r="D23" s="59"/>
      <c r="E23" s="58"/>
    </row>
    <row r="24" spans="1:5" x14ac:dyDescent="0.25">
      <c r="A24" s="57"/>
      <c r="B24" s="58"/>
      <c r="C24" s="58"/>
      <c r="D24" s="59"/>
      <c r="E24" s="58"/>
    </row>
    <row r="25" spans="1:5" x14ac:dyDescent="0.25">
      <c r="A25" s="57"/>
      <c r="B25" s="58"/>
      <c r="C25" s="58"/>
      <c r="D25" s="59"/>
      <c r="E25" s="58"/>
    </row>
    <row r="26" spans="1:5" x14ac:dyDescent="0.25">
      <c r="A26" s="57"/>
      <c r="B26" s="58"/>
      <c r="C26" s="58"/>
      <c r="D26" s="59"/>
      <c r="E26" s="58"/>
    </row>
    <row r="27" spans="1:5" x14ac:dyDescent="0.25">
      <c r="A27" s="57"/>
      <c r="B27" s="58"/>
      <c r="C27" s="92"/>
      <c r="D27" s="93"/>
      <c r="E27" s="58"/>
    </row>
    <row r="28" spans="1:5" x14ac:dyDescent="0.25">
      <c r="A28" s="57"/>
      <c r="B28" s="58"/>
      <c r="C28" s="58"/>
      <c r="D28" s="59"/>
      <c r="E28" s="58"/>
    </row>
    <row r="29" spans="1:5" x14ac:dyDescent="0.25">
      <c r="A29" s="57"/>
      <c r="B29" s="58"/>
      <c r="C29" s="58"/>
      <c r="D29" s="59"/>
      <c r="E29" s="58"/>
    </row>
    <row r="30" spans="1:5" x14ac:dyDescent="0.25">
      <c r="A30" s="57"/>
      <c r="B30" s="58"/>
      <c r="C30" s="58"/>
      <c r="D30" s="59"/>
      <c r="E30" s="58"/>
    </row>
    <row r="31" spans="1:5" x14ac:dyDescent="0.25">
      <c r="A31" s="57"/>
      <c r="B31" s="58"/>
      <c r="C31" s="58"/>
      <c r="D31" s="59"/>
      <c r="E31" s="58"/>
    </row>
    <row r="32" spans="1:5" x14ac:dyDescent="0.25">
      <c r="A32" s="57"/>
      <c r="B32" s="58"/>
      <c r="C32" s="58"/>
      <c r="D32" s="59"/>
      <c r="E32" s="58"/>
    </row>
    <row r="33" spans="1:5" x14ac:dyDescent="0.25">
      <c r="A33" s="57"/>
      <c r="B33" s="58"/>
      <c r="C33" s="58"/>
      <c r="D33" s="59"/>
      <c r="E33" s="58"/>
    </row>
    <row r="34" spans="1:5" x14ac:dyDescent="0.25">
      <c r="A34" s="57"/>
      <c r="B34" s="58"/>
      <c r="C34" s="58"/>
      <c r="D34" s="59"/>
      <c r="E34" s="58"/>
    </row>
    <row r="35" spans="1:5" x14ac:dyDescent="0.25">
      <c r="A35" s="57"/>
      <c r="B35" s="58"/>
      <c r="C35" s="58"/>
      <c r="D35" s="59"/>
      <c r="E35" s="58"/>
    </row>
    <row r="36" spans="1:5" x14ac:dyDescent="0.25">
      <c r="A36" s="57"/>
      <c r="B36" s="58"/>
      <c r="C36" s="58"/>
      <c r="D36" s="59"/>
      <c r="E36" s="58"/>
    </row>
    <row r="37" spans="1:5" x14ac:dyDescent="0.25">
      <c r="A37" s="57"/>
      <c r="B37" s="58"/>
      <c r="C37" s="58"/>
      <c r="D37" s="59"/>
      <c r="E37" s="58"/>
    </row>
    <row r="38" spans="1:5" x14ac:dyDescent="0.25">
      <c r="A38" s="57"/>
      <c r="B38" s="58"/>
      <c r="C38" s="58"/>
      <c r="D38" s="59"/>
      <c r="E38" s="58"/>
    </row>
    <row r="39" spans="1:5" x14ac:dyDescent="0.25">
      <c r="A39" s="57"/>
      <c r="B39" s="58"/>
      <c r="C39" s="58"/>
      <c r="D39" s="59"/>
      <c r="E39" s="58"/>
    </row>
    <row r="40" spans="1:5" x14ac:dyDescent="0.25">
      <c r="A40" s="57"/>
      <c r="B40" s="58"/>
      <c r="C40" s="92"/>
      <c r="D40" s="93"/>
      <c r="E40" s="58"/>
    </row>
    <row r="41" spans="1:5" x14ac:dyDescent="0.25">
      <c r="A41" s="57"/>
      <c r="B41" s="58"/>
      <c r="C41" s="58"/>
      <c r="D41" s="59"/>
      <c r="E41" s="58"/>
    </row>
    <row r="42" spans="1:5" x14ac:dyDescent="0.25">
      <c r="A42" s="57"/>
      <c r="B42" s="58"/>
      <c r="C42" s="58"/>
      <c r="D42" s="59"/>
      <c r="E42" s="58"/>
    </row>
    <row r="43" spans="1:5" x14ac:dyDescent="0.25">
      <c r="A43" s="57"/>
      <c r="B43" s="58"/>
      <c r="C43" s="58"/>
      <c r="D43" s="59"/>
      <c r="E43" s="58"/>
    </row>
    <row r="44" spans="1:5" x14ac:dyDescent="0.25">
      <c r="A44" s="57"/>
      <c r="B44" s="58"/>
      <c r="C44" s="58"/>
      <c r="D44" s="59"/>
      <c r="E44" s="58"/>
    </row>
    <row r="45" spans="1:5" x14ac:dyDescent="0.25">
      <c r="A45" s="57"/>
      <c r="B45" s="58"/>
      <c r="C45" s="58"/>
      <c r="D45" s="59"/>
      <c r="E45" s="58"/>
    </row>
    <row r="46" spans="1:5" x14ac:dyDescent="0.25">
      <c r="A46" s="57"/>
      <c r="B46" s="58"/>
      <c r="C46" s="58"/>
      <c r="D46" s="59"/>
      <c r="E46" s="58"/>
    </row>
    <row r="47" spans="1:5" x14ac:dyDescent="0.25">
      <c r="A47" s="57"/>
      <c r="B47" s="58"/>
      <c r="C47" s="58"/>
      <c r="D47" s="59"/>
      <c r="E47" s="58"/>
    </row>
    <row r="48" spans="1:5" x14ac:dyDescent="0.25">
      <c r="A48" s="57"/>
      <c r="B48" s="58"/>
      <c r="C48" s="58"/>
      <c r="D48" s="59"/>
      <c r="E48" s="58"/>
    </row>
    <row r="49" spans="1:5" x14ac:dyDescent="0.25">
      <c r="A49" s="57"/>
      <c r="B49" s="58"/>
      <c r="C49" s="58"/>
      <c r="D49" s="59"/>
      <c r="E49" s="58"/>
    </row>
    <row r="50" spans="1:5" x14ac:dyDescent="0.25">
      <c r="A50" s="57"/>
      <c r="B50" s="58"/>
      <c r="C50" s="58"/>
      <c r="D50" s="59"/>
      <c r="E50" s="58"/>
    </row>
    <row r="51" spans="1:5" x14ac:dyDescent="0.25">
      <c r="A51" s="57"/>
      <c r="B51" s="58"/>
      <c r="C51" s="58"/>
      <c r="D51" s="59"/>
      <c r="E51" s="58"/>
    </row>
    <row r="52" spans="1:5" x14ac:dyDescent="0.25">
      <c r="A52" s="57"/>
      <c r="B52" s="58"/>
      <c r="C52" s="58"/>
      <c r="D52" s="59"/>
      <c r="E52" s="58"/>
    </row>
    <row r="53" spans="1:5" x14ac:dyDescent="0.25">
      <c r="A53" s="57"/>
      <c r="B53" s="58"/>
      <c r="C53" s="92"/>
      <c r="D53" s="93"/>
      <c r="E53" s="58"/>
    </row>
    <row r="54" spans="1:5" x14ac:dyDescent="0.25">
      <c r="A54" s="57"/>
      <c r="B54" s="58"/>
      <c r="C54" s="58"/>
      <c r="D54" s="59"/>
      <c r="E54" s="58"/>
    </row>
    <row r="55" spans="1:5" x14ac:dyDescent="0.25">
      <c r="A55" s="57"/>
      <c r="B55" s="58"/>
      <c r="C55" s="58"/>
      <c r="D55" s="59"/>
      <c r="E55" s="58"/>
    </row>
    <row r="56" spans="1:5" x14ac:dyDescent="0.25">
      <c r="A56" s="57"/>
      <c r="B56" s="58"/>
      <c r="C56" s="58"/>
      <c r="D56" s="59"/>
      <c r="E56" s="58"/>
    </row>
    <row r="57" spans="1:5" x14ac:dyDescent="0.25">
      <c r="A57" s="57"/>
      <c r="B57" s="58"/>
      <c r="C57" s="58"/>
      <c r="D57" s="59"/>
      <c r="E57" s="58"/>
    </row>
    <row r="58" spans="1:5" x14ac:dyDescent="0.25">
      <c r="A58" s="57"/>
      <c r="B58" s="58"/>
      <c r="C58" s="58"/>
      <c r="D58" s="59"/>
      <c r="E58" s="58"/>
    </row>
    <row r="59" spans="1:5" x14ac:dyDescent="0.25">
      <c r="A59" s="57"/>
      <c r="B59" s="58"/>
      <c r="C59" s="58"/>
      <c r="D59" s="59"/>
      <c r="E59" s="58"/>
    </row>
    <row r="60" spans="1:5" x14ac:dyDescent="0.25">
      <c r="A60" s="57"/>
      <c r="B60" s="58"/>
      <c r="C60" s="58"/>
      <c r="D60" s="59"/>
      <c r="E60" s="58"/>
    </row>
    <row r="61" spans="1:5" x14ac:dyDescent="0.25">
      <c r="A61" s="57"/>
      <c r="B61" s="58"/>
      <c r="C61" s="58"/>
      <c r="D61" s="59"/>
      <c r="E61" s="58"/>
    </row>
    <row r="62" spans="1:5" x14ac:dyDescent="0.25">
      <c r="A62" s="57"/>
      <c r="B62" s="58"/>
      <c r="C62" s="58"/>
      <c r="D62" s="59"/>
      <c r="E62" s="58"/>
    </row>
    <row r="63" spans="1:5" x14ac:dyDescent="0.25">
      <c r="A63" s="57"/>
      <c r="B63" s="58"/>
      <c r="C63" s="58"/>
      <c r="D63" s="59"/>
      <c r="E63" s="58"/>
    </row>
    <row r="64" spans="1:5" x14ac:dyDescent="0.25">
      <c r="A64" s="57"/>
      <c r="B64" s="58"/>
      <c r="C64" s="58"/>
      <c r="D64" s="59"/>
      <c r="E64" s="58"/>
    </row>
    <row r="65" spans="1:5" x14ac:dyDescent="0.25">
      <c r="A65" s="57"/>
      <c r="B65" s="58"/>
      <c r="C65" s="58"/>
      <c r="D65" s="59"/>
      <c r="E65" s="58"/>
    </row>
    <row r="66" spans="1:5" x14ac:dyDescent="0.25">
      <c r="C66" s="98"/>
      <c r="D66" s="9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D8A64-08EA-46D8-8C41-2C1B1F0E702C}">
  <sheetPr codeName="Leht1"/>
  <dimension ref="A1:K129"/>
  <sheetViews>
    <sheetView workbookViewId="0">
      <selection activeCell="F11" sqref="F11"/>
    </sheetView>
  </sheetViews>
  <sheetFormatPr defaultRowHeight="15" x14ac:dyDescent="0.25"/>
  <cols>
    <col min="2" max="2" width="14.42578125" customWidth="1"/>
    <col min="3" max="3" width="11.28515625" customWidth="1"/>
    <col min="4" max="4" width="10.42578125" customWidth="1"/>
    <col min="5" max="5" width="11.85546875" customWidth="1"/>
    <col min="8" max="8" width="12.140625" customWidth="1"/>
    <col min="9" max="9" width="11.7109375" customWidth="1"/>
    <col min="11" max="11" width="11.42578125" customWidth="1"/>
  </cols>
  <sheetData>
    <row r="1" spans="1:11" x14ac:dyDescent="0.25">
      <c r="H1" s="99" t="s">
        <v>382</v>
      </c>
    </row>
    <row r="2" spans="1:11" x14ac:dyDescent="0.25">
      <c r="A2" s="91" t="s">
        <v>44</v>
      </c>
      <c r="B2" s="91" t="s">
        <v>45</v>
      </c>
      <c r="C2" s="91" t="s">
        <v>46</v>
      </c>
      <c r="D2" s="91" t="s">
        <v>3</v>
      </c>
      <c r="E2" s="91" t="s">
        <v>1</v>
      </c>
      <c r="G2" s="91" t="s">
        <v>44</v>
      </c>
      <c r="H2" s="91" t="s">
        <v>45</v>
      </c>
      <c r="I2" s="91" t="s">
        <v>46</v>
      </c>
      <c r="J2" s="91" t="s">
        <v>3</v>
      </c>
      <c r="K2" s="91" t="s">
        <v>1</v>
      </c>
    </row>
    <row r="3" spans="1:11" x14ac:dyDescent="0.25">
      <c r="A3" s="57">
        <v>44197</v>
      </c>
      <c r="B3" s="59" t="s">
        <v>47</v>
      </c>
      <c r="C3" s="58">
        <v>9660.2900000000009</v>
      </c>
      <c r="D3" s="58">
        <v>1268.8800000000001</v>
      </c>
      <c r="E3" s="59" t="s">
        <v>49</v>
      </c>
      <c r="G3" s="57">
        <v>44197</v>
      </c>
      <c r="H3" s="58">
        <v>1072292</v>
      </c>
      <c r="I3" s="59">
        <v>0</v>
      </c>
      <c r="J3" s="58">
        <v>1268.8800000000001</v>
      </c>
      <c r="K3" s="58">
        <v>1268.8800000000001</v>
      </c>
    </row>
    <row r="4" spans="1:11" x14ac:dyDescent="0.25">
      <c r="A4" s="57">
        <v>44228</v>
      </c>
      <c r="B4" s="59" t="s">
        <v>50</v>
      </c>
      <c r="C4" s="58">
        <v>9660.2900000000009</v>
      </c>
      <c r="D4" s="58">
        <v>1257.45</v>
      </c>
      <c r="E4" s="59" t="s">
        <v>51</v>
      </c>
      <c r="G4" s="57">
        <v>44228</v>
      </c>
      <c r="H4" s="58">
        <v>1072292</v>
      </c>
      <c r="I4" s="59">
        <v>0</v>
      </c>
      <c r="J4" s="58">
        <v>1268.8800000000001</v>
      </c>
      <c r="K4" s="58">
        <v>1268.8800000000001</v>
      </c>
    </row>
    <row r="5" spans="1:11" x14ac:dyDescent="0.25">
      <c r="A5" s="57">
        <v>44256</v>
      </c>
      <c r="B5" s="59" t="s">
        <v>52</v>
      </c>
      <c r="C5" s="58">
        <v>9660.2900000000009</v>
      </c>
      <c r="D5" s="58">
        <v>1246.02</v>
      </c>
      <c r="E5" s="59" t="s">
        <v>53</v>
      </c>
      <c r="G5" s="57">
        <v>44256</v>
      </c>
      <c r="H5" s="58">
        <v>1072292</v>
      </c>
      <c r="I5" s="59">
        <v>0</v>
      </c>
      <c r="J5" s="58">
        <v>1268.8800000000001</v>
      </c>
      <c r="K5" s="58">
        <v>1268.8800000000001</v>
      </c>
    </row>
    <row r="6" spans="1:11" x14ac:dyDescent="0.25">
      <c r="A6" s="57">
        <v>44287</v>
      </c>
      <c r="B6" s="59" t="s">
        <v>54</v>
      </c>
      <c r="C6" s="58">
        <v>9660.2900000000009</v>
      </c>
      <c r="D6" s="58">
        <v>1234.58</v>
      </c>
      <c r="E6" s="59" t="s">
        <v>55</v>
      </c>
      <c r="G6" s="57">
        <v>44287</v>
      </c>
      <c r="H6" s="58">
        <v>1072292</v>
      </c>
      <c r="I6" s="59">
        <v>0</v>
      </c>
      <c r="J6" s="58">
        <v>1268.8800000000001</v>
      </c>
      <c r="K6" s="58">
        <v>1268.8800000000001</v>
      </c>
    </row>
    <row r="7" spans="1:11" x14ac:dyDescent="0.25">
      <c r="A7" s="57">
        <v>44317</v>
      </c>
      <c r="B7" s="59" t="s">
        <v>56</v>
      </c>
      <c r="C7" s="58">
        <v>9660.2900000000009</v>
      </c>
      <c r="D7" s="58">
        <v>1223.1500000000001</v>
      </c>
      <c r="E7" s="59" t="s">
        <v>57</v>
      </c>
      <c r="G7" s="57">
        <v>44317</v>
      </c>
      <c r="H7" s="58">
        <v>1072292</v>
      </c>
      <c r="I7" s="59">
        <v>0</v>
      </c>
      <c r="J7" s="58">
        <v>1268.8800000000001</v>
      </c>
      <c r="K7" s="58">
        <v>1268.8800000000001</v>
      </c>
    </row>
    <row r="8" spans="1:11" x14ac:dyDescent="0.25">
      <c r="A8" s="57">
        <v>44348</v>
      </c>
      <c r="B8" s="59" t="s">
        <v>58</v>
      </c>
      <c r="C8" s="58">
        <v>9660.2900000000009</v>
      </c>
      <c r="D8" s="58">
        <v>1211.72</v>
      </c>
      <c r="E8" s="59" t="s">
        <v>59</v>
      </c>
      <c r="G8" s="57">
        <v>44348</v>
      </c>
      <c r="H8" s="58">
        <v>1072292</v>
      </c>
      <c r="I8" s="59">
        <v>0</v>
      </c>
      <c r="J8" s="58">
        <v>1268.8800000000001</v>
      </c>
      <c r="K8" s="58">
        <v>1268.8800000000001</v>
      </c>
    </row>
    <row r="9" spans="1:11" x14ac:dyDescent="0.25">
      <c r="A9" s="57">
        <v>44378</v>
      </c>
      <c r="B9" s="59" t="s">
        <v>60</v>
      </c>
      <c r="C9" s="58">
        <v>9660.2900000000009</v>
      </c>
      <c r="D9" s="58">
        <v>1200.29</v>
      </c>
      <c r="E9" s="59" t="s">
        <v>61</v>
      </c>
      <c r="G9" s="57">
        <v>44378</v>
      </c>
      <c r="H9" s="58">
        <v>1072292</v>
      </c>
      <c r="I9" s="59">
        <v>0</v>
      </c>
      <c r="J9" s="58">
        <v>1268.8800000000001</v>
      </c>
      <c r="K9" s="58">
        <v>1268.8800000000001</v>
      </c>
    </row>
    <row r="10" spans="1:11" x14ac:dyDescent="0.25">
      <c r="A10" s="57">
        <v>44409</v>
      </c>
      <c r="B10" s="59" t="s">
        <v>62</v>
      </c>
      <c r="C10" s="58">
        <v>9660.2900000000009</v>
      </c>
      <c r="D10" s="58">
        <v>1188.8599999999999</v>
      </c>
      <c r="E10" s="59" t="s">
        <v>63</v>
      </c>
      <c r="G10" s="57">
        <v>44409</v>
      </c>
      <c r="H10" s="58">
        <v>1072292</v>
      </c>
      <c r="I10" s="59">
        <v>0</v>
      </c>
      <c r="J10" s="58">
        <v>1268.8800000000001</v>
      </c>
      <c r="K10" s="58">
        <v>1268.8800000000001</v>
      </c>
    </row>
    <row r="11" spans="1:11" x14ac:dyDescent="0.25">
      <c r="A11" s="57">
        <v>44440</v>
      </c>
      <c r="B11" s="59" t="s">
        <v>64</v>
      </c>
      <c r="C11" s="58">
        <v>9660.2900000000009</v>
      </c>
      <c r="D11" s="58">
        <v>1177.43</v>
      </c>
      <c r="E11" s="59" t="s">
        <v>65</v>
      </c>
      <c r="G11" s="57">
        <v>44440</v>
      </c>
      <c r="H11" s="58">
        <v>1072292</v>
      </c>
      <c r="I11" s="59">
        <v>0</v>
      </c>
      <c r="J11" s="58">
        <v>1268.8800000000001</v>
      </c>
      <c r="K11" s="58">
        <v>1268.8800000000001</v>
      </c>
    </row>
    <row r="12" spans="1:11" x14ac:dyDescent="0.25">
      <c r="A12" s="57">
        <v>44470</v>
      </c>
      <c r="B12" s="59" t="s">
        <v>66</v>
      </c>
      <c r="C12" s="58">
        <v>9660.2900000000009</v>
      </c>
      <c r="D12" s="58">
        <v>1166</v>
      </c>
      <c r="E12" s="59" t="s">
        <v>67</v>
      </c>
      <c r="G12" s="57">
        <v>44470</v>
      </c>
      <c r="H12" s="58">
        <v>1072292</v>
      </c>
      <c r="I12" s="59">
        <v>0</v>
      </c>
      <c r="J12" s="58">
        <v>1268.8800000000001</v>
      </c>
      <c r="K12" s="58">
        <v>1268.8800000000001</v>
      </c>
    </row>
    <row r="13" spans="1:11" x14ac:dyDescent="0.25">
      <c r="A13" s="57">
        <v>44501</v>
      </c>
      <c r="B13" s="59" t="s">
        <v>68</v>
      </c>
      <c r="C13" s="58">
        <v>9660.2900000000009</v>
      </c>
      <c r="D13" s="58">
        <v>1154.57</v>
      </c>
      <c r="E13" s="59" t="s">
        <v>69</v>
      </c>
      <c r="G13" s="57">
        <v>44501</v>
      </c>
      <c r="H13" s="58">
        <v>1072292</v>
      </c>
      <c r="I13" s="59">
        <v>0</v>
      </c>
      <c r="J13" s="58">
        <v>1268.8800000000001</v>
      </c>
      <c r="K13" s="58">
        <v>1268.8800000000001</v>
      </c>
    </row>
    <row r="14" spans="1:11" x14ac:dyDescent="0.25">
      <c r="A14" s="57">
        <v>44531</v>
      </c>
      <c r="B14" s="59" t="s">
        <v>70</v>
      </c>
      <c r="C14" s="58">
        <v>9660.2900000000009</v>
      </c>
      <c r="D14" s="58">
        <v>1143.1300000000001</v>
      </c>
      <c r="E14" s="59" t="s">
        <v>71</v>
      </c>
      <c r="G14" s="57">
        <v>44531</v>
      </c>
      <c r="H14" s="58">
        <v>1072292</v>
      </c>
      <c r="I14" s="59">
        <v>0</v>
      </c>
      <c r="J14" s="58">
        <v>1268.8800000000001</v>
      </c>
      <c r="K14" s="58">
        <v>1268.8800000000001</v>
      </c>
    </row>
    <row r="15" spans="1:11" x14ac:dyDescent="0.25">
      <c r="A15" s="57"/>
      <c r="B15" s="59"/>
      <c r="C15" s="92">
        <f>SUM(C3:C14)</f>
        <v>115923.48000000004</v>
      </c>
      <c r="D15" s="92">
        <f>SUM(D3:D14)</f>
        <v>14472.080000000002</v>
      </c>
      <c r="E15" s="59"/>
      <c r="G15" s="57"/>
      <c r="J15" s="98">
        <f>SUM(J3:J14)</f>
        <v>15226.560000000005</v>
      </c>
    </row>
    <row r="16" spans="1:11" x14ac:dyDescent="0.25">
      <c r="A16" s="57">
        <v>44562</v>
      </c>
      <c r="B16" s="59" t="s">
        <v>72</v>
      </c>
      <c r="C16" s="58">
        <v>9660.2900000000009</v>
      </c>
      <c r="D16" s="58">
        <v>1131.7</v>
      </c>
      <c r="E16" s="59" t="s">
        <v>73</v>
      </c>
      <c r="G16" s="57">
        <v>44562</v>
      </c>
      <c r="H16" s="58">
        <v>1072292</v>
      </c>
      <c r="I16" s="58">
        <v>10831.23</v>
      </c>
      <c r="J16" s="58">
        <v>1268.8800000000001</v>
      </c>
      <c r="K16" s="58">
        <v>12100.11</v>
      </c>
    </row>
    <row r="17" spans="1:11" x14ac:dyDescent="0.25">
      <c r="A17" s="57">
        <v>44593</v>
      </c>
      <c r="B17" s="59" t="s">
        <v>74</v>
      </c>
      <c r="C17" s="58">
        <v>9660.2900000000009</v>
      </c>
      <c r="D17" s="58">
        <v>1120.27</v>
      </c>
      <c r="E17" s="59" t="s">
        <v>75</v>
      </c>
      <c r="G17" s="57">
        <v>44593</v>
      </c>
      <c r="H17" s="58">
        <v>1061460.77</v>
      </c>
      <c r="I17" s="58">
        <v>10831.23</v>
      </c>
      <c r="J17" s="58">
        <v>1256.06</v>
      </c>
      <c r="K17" s="58">
        <v>12087.29</v>
      </c>
    </row>
    <row r="18" spans="1:11" x14ac:dyDescent="0.25">
      <c r="A18" s="57">
        <v>44621</v>
      </c>
      <c r="B18" s="59" t="s">
        <v>76</v>
      </c>
      <c r="C18" s="58">
        <v>9660.2900000000009</v>
      </c>
      <c r="D18" s="58">
        <v>1108.8399999999999</v>
      </c>
      <c r="E18" s="59" t="s">
        <v>77</v>
      </c>
      <c r="G18" s="57">
        <v>44621</v>
      </c>
      <c r="H18" s="58">
        <v>1050629.54</v>
      </c>
      <c r="I18" s="58">
        <v>10831.23</v>
      </c>
      <c r="J18" s="58">
        <v>1243.24</v>
      </c>
      <c r="K18" s="58">
        <v>12074.48</v>
      </c>
    </row>
    <row r="19" spans="1:11" x14ac:dyDescent="0.25">
      <c r="A19" s="57">
        <v>44652</v>
      </c>
      <c r="B19" s="59" t="s">
        <v>78</v>
      </c>
      <c r="C19" s="58">
        <v>9660.2900000000009</v>
      </c>
      <c r="D19" s="58">
        <v>1097.4100000000001</v>
      </c>
      <c r="E19" s="59" t="s">
        <v>79</v>
      </c>
      <c r="G19" s="57">
        <v>44652</v>
      </c>
      <c r="H19" s="58">
        <v>1039798.3</v>
      </c>
      <c r="I19" s="58">
        <v>10831.23</v>
      </c>
      <c r="J19" s="58">
        <v>1230.43</v>
      </c>
      <c r="K19" s="58">
        <v>12061.66</v>
      </c>
    </row>
    <row r="20" spans="1:11" x14ac:dyDescent="0.25">
      <c r="A20" s="57">
        <v>44682</v>
      </c>
      <c r="B20" s="59" t="s">
        <v>80</v>
      </c>
      <c r="C20" s="58">
        <v>9660.2900000000009</v>
      </c>
      <c r="D20" s="58">
        <v>1085.98</v>
      </c>
      <c r="E20" s="59" t="s">
        <v>81</v>
      </c>
      <c r="G20" s="57">
        <v>44682</v>
      </c>
      <c r="H20" s="58">
        <v>1028967.07</v>
      </c>
      <c r="I20" s="58">
        <v>10831.23</v>
      </c>
      <c r="J20" s="58">
        <v>1217.6099999999999</v>
      </c>
      <c r="K20" s="58">
        <v>12048.84</v>
      </c>
    </row>
    <row r="21" spans="1:11" x14ac:dyDescent="0.25">
      <c r="A21" s="57">
        <v>44713</v>
      </c>
      <c r="B21" s="59" t="s">
        <v>82</v>
      </c>
      <c r="C21" s="58">
        <v>9660.2900000000009</v>
      </c>
      <c r="D21" s="58">
        <v>1074.55</v>
      </c>
      <c r="E21" s="59" t="s">
        <v>83</v>
      </c>
      <c r="G21" s="57">
        <v>44713</v>
      </c>
      <c r="H21" s="58">
        <v>1018135.84</v>
      </c>
      <c r="I21" s="58">
        <v>10831.23</v>
      </c>
      <c r="J21" s="58">
        <v>1204.79</v>
      </c>
      <c r="K21" s="58">
        <v>12036.03</v>
      </c>
    </row>
    <row r="22" spans="1:11" x14ac:dyDescent="0.25">
      <c r="A22" s="57">
        <v>44743</v>
      </c>
      <c r="B22" s="59" t="s">
        <v>84</v>
      </c>
      <c r="C22" s="58">
        <v>9660.2900000000009</v>
      </c>
      <c r="D22" s="58">
        <v>1063.1099999999999</v>
      </c>
      <c r="E22" s="59" t="s">
        <v>85</v>
      </c>
      <c r="G22" s="57">
        <v>44743</v>
      </c>
      <c r="H22" s="58">
        <v>1007304.61</v>
      </c>
      <c r="I22" s="58">
        <v>10831.23</v>
      </c>
      <c r="J22" s="58">
        <v>1191.98</v>
      </c>
      <c r="K22" s="58">
        <v>12023.21</v>
      </c>
    </row>
    <row r="23" spans="1:11" x14ac:dyDescent="0.25">
      <c r="A23" s="57">
        <v>44774</v>
      </c>
      <c r="B23" s="59" t="s">
        <v>86</v>
      </c>
      <c r="C23" s="58">
        <v>9660.2900000000009</v>
      </c>
      <c r="D23" s="58">
        <v>1051.68</v>
      </c>
      <c r="E23" s="59" t="s">
        <v>87</v>
      </c>
      <c r="G23" s="57">
        <v>44774</v>
      </c>
      <c r="H23" s="58">
        <v>996473.37</v>
      </c>
      <c r="I23" s="58">
        <v>10831.23</v>
      </c>
      <c r="J23" s="58">
        <v>1179.1600000000001</v>
      </c>
      <c r="K23" s="58">
        <v>12010.39</v>
      </c>
    </row>
    <row r="24" spans="1:11" x14ac:dyDescent="0.25">
      <c r="A24" s="57">
        <v>44805</v>
      </c>
      <c r="B24" s="59" t="s">
        <v>88</v>
      </c>
      <c r="C24" s="58">
        <v>9660.2900000000009</v>
      </c>
      <c r="D24" s="58">
        <v>1040.25</v>
      </c>
      <c r="E24" s="59" t="s">
        <v>89</v>
      </c>
      <c r="G24" s="57">
        <v>44805</v>
      </c>
      <c r="H24" s="58">
        <v>985642.14</v>
      </c>
      <c r="I24" s="58">
        <v>10831.23</v>
      </c>
      <c r="J24" s="58">
        <v>1166.3399999999999</v>
      </c>
      <c r="K24" s="58">
        <v>11997.58</v>
      </c>
    </row>
    <row r="25" spans="1:11" x14ac:dyDescent="0.25">
      <c r="A25" s="57">
        <v>44835</v>
      </c>
      <c r="B25" s="59" t="s">
        <v>90</v>
      </c>
      <c r="C25" s="58">
        <v>9660.2900000000009</v>
      </c>
      <c r="D25" s="58">
        <v>1028.82</v>
      </c>
      <c r="E25" s="59" t="s">
        <v>91</v>
      </c>
      <c r="G25" s="57">
        <v>44835</v>
      </c>
      <c r="H25" s="58">
        <v>974810.91</v>
      </c>
      <c r="I25" s="58">
        <v>10831.23</v>
      </c>
      <c r="J25" s="58">
        <v>1153.53</v>
      </c>
      <c r="K25" s="58">
        <v>11984.76</v>
      </c>
    </row>
    <row r="26" spans="1:11" x14ac:dyDescent="0.25">
      <c r="A26" s="57">
        <v>44866</v>
      </c>
      <c r="B26" s="59" t="s">
        <v>92</v>
      </c>
      <c r="C26" s="58">
        <v>9660.2900000000009</v>
      </c>
      <c r="D26" s="58">
        <v>1017.39</v>
      </c>
      <c r="E26" s="59" t="s">
        <v>93</v>
      </c>
      <c r="G26" s="57">
        <v>44866</v>
      </c>
      <c r="H26" s="58">
        <v>963979.68</v>
      </c>
      <c r="I26" s="58">
        <v>10831.23</v>
      </c>
      <c r="J26" s="58">
        <v>1140.71</v>
      </c>
      <c r="K26" s="58">
        <v>11971.94</v>
      </c>
    </row>
    <row r="27" spans="1:11" x14ac:dyDescent="0.25">
      <c r="A27" s="57">
        <v>44896</v>
      </c>
      <c r="B27" s="59" t="s">
        <v>94</v>
      </c>
      <c r="C27" s="58">
        <v>9660.2900000000009</v>
      </c>
      <c r="D27" s="58">
        <v>1005.96</v>
      </c>
      <c r="E27" s="59" t="s">
        <v>95</v>
      </c>
      <c r="G27" s="57">
        <v>44896</v>
      </c>
      <c r="H27" s="58">
        <v>953148.44</v>
      </c>
      <c r="I27" s="58">
        <v>10831.23</v>
      </c>
      <c r="J27" s="58">
        <v>1127.8900000000001</v>
      </c>
      <c r="K27" s="58">
        <v>11959.12</v>
      </c>
    </row>
    <row r="28" spans="1:11" x14ac:dyDescent="0.25">
      <c r="A28" s="57"/>
      <c r="B28" s="59"/>
      <c r="C28" s="92">
        <f>SUM(C16:C27)</f>
        <v>115923.48000000004</v>
      </c>
      <c r="D28" s="92">
        <f>SUM(D16:D27)</f>
        <v>12825.96</v>
      </c>
      <c r="E28" s="59"/>
      <c r="G28" s="57"/>
      <c r="I28" s="92">
        <v>129974.76</v>
      </c>
      <c r="J28" s="98">
        <f>SUM(J16:J27)</f>
        <v>14380.619999999999</v>
      </c>
    </row>
    <row r="29" spans="1:11" x14ac:dyDescent="0.25">
      <c r="A29" s="57">
        <v>44927</v>
      </c>
      <c r="B29" s="59" t="s">
        <v>96</v>
      </c>
      <c r="C29" s="58">
        <v>9660.2900000000009</v>
      </c>
      <c r="D29" s="59">
        <v>994.53</v>
      </c>
      <c r="E29" s="59" t="s">
        <v>97</v>
      </c>
      <c r="G29" s="57">
        <v>44927</v>
      </c>
      <c r="H29" s="58">
        <v>942317.21</v>
      </c>
      <c r="I29" s="58">
        <v>10831.23</v>
      </c>
      <c r="J29" s="58">
        <v>1115.08</v>
      </c>
      <c r="K29" s="58">
        <v>11946.31</v>
      </c>
    </row>
    <row r="30" spans="1:11" x14ac:dyDescent="0.25">
      <c r="A30" s="57">
        <v>44958</v>
      </c>
      <c r="B30" s="59" t="s">
        <v>98</v>
      </c>
      <c r="C30" s="58">
        <v>9660.2900000000009</v>
      </c>
      <c r="D30" s="59">
        <v>983.1</v>
      </c>
      <c r="E30" s="59" t="s">
        <v>99</v>
      </c>
      <c r="G30" s="57">
        <v>44958</v>
      </c>
      <c r="H30" s="58">
        <v>931485.98</v>
      </c>
      <c r="I30" s="58">
        <v>10831.23</v>
      </c>
      <c r="J30" s="58">
        <v>1102.26</v>
      </c>
      <c r="K30" s="58">
        <v>11933.49</v>
      </c>
    </row>
    <row r="31" spans="1:11" x14ac:dyDescent="0.25">
      <c r="A31" s="57">
        <v>44986</v>
      </c>
      <c r="B31" s="59" t="s">
        <v>100</v>
      </c>
      <c r="C31" s="58">
        <v>9660.2900000000009</v>
      </c>
      <c r="D31" s="59">
        <v>971.66</v>
      </c>
      <c r="E31" s="59" t="s">
        <v>101</v>
      </c>
      <c r="G31" s="57">
        <v>44986</v>
      </c>
      <c r="H31" s="58">
        <v>920654.75</v>
      </c>
      <c r="I31" s="58">
        <v>10831.23</v>
      </c>
      <c r="J31" s="58">
        <v>1089.44</v>
      </c>
      <c r="K31" s="58">
        <v>11920.67</v>
      </c>
    </row>
    <row r="32" spans="1:11" x14ac:dyDescent="0.25">
      <c r="A32" s="57">
        <v>45017</v>
      </c>
      <c r="B32" s="59" t="s">
        <v>102</v>
      </c>
      <c r="C32" s="58">
        <v>9660.2900000000009</v>
      </c>
      <c r="D32" s="59">
        <v>960.23</v>
      </c>
      <c r="E32" s="59" t="s">
        <v>103</v>
      </c>
      <c r="G32" s="57">
        <v>45017</v>
      </c>
      <c r="H32" s="58">
        <v>909823.52</v>
      </c>
      <c r="I32" s="58">
        <v>10831.23</v>
      </c>
      <c r="J32" s="58">
        <v>1076.6199999999999</v>
      </c>
      <c r="K32" s="58">
        <v>11907.86</v>
      </c>
    </row>
    <row r="33" spans="1:11" x14ac:dyDescent="0.25">
      <c r="A33" s="57">
        <v>45047</v>
      </c>
      <c r="B33" s="59" t="s">
        <v>104</v>
      </c>
      <c r="C33" s="58">
        <v>9660.2900000000009</v>
      </c>
      <c r="D33" s="59">
        <v>948.8</v>
      </c>
      <c r="E33" s="59" t="s">
        <v>105</v>
      </c>
      <c r="G33" s="57">
        <v>45047</v>
      </c>
      <c r="H33" s="58">
        <v>898992.28</v>
      </c>
      <c r="I33" s="58">
        <v>10831.23</v>
      </c>
      <c r="J33" s="58">
        <v>1063.81</v>
      </c>
      <c r="K33" s="58">
        <v>11895.04</v>
      </c>
    </row>
    <row r="34" spans="1:11" x14ac:dyDescent="0.25">
      <c r="A34" s="57">
        <v>45078</v>
      </c>
      <c r="B34" s="59" t="s">
        <v>106</v>
      </c>
      <c r="C34" s="58">
        <v>9660.2900000000009</v>
      </c>
      <c r="D34" s="59">
        <v>937.37</v>
      </c>
      <c r="E34" s="59" t="s">
        <v>107</v>
      </c>
      <c r="G34" s="57">
        <v>45078</v>
      </c>
      <c r="H34" s="58">
        <v>888161.05</v>
      </c>
      <c r="I34" s="58">
        <v>10831.23</v>
      </c>
      <c r="J34" s="58">
        <v>1050.99</v>
      </c>
      <c r="K34" s="58">
        <v>11882.22</v>
      </c>
    </row>
    <row r="35" spans="1:11" x14ac:dyDescent="0.25">
      <c r="A35" s="57">
        <v>45108</v>
      </c>
      <c r="B35" s="59" t="s">
        <v>108</v>
      </c>
      <c r="C35" s="58">
        <v>9660.2900000000009</v>
      </c>
      <c r="D35" s="59">
        <v>925.94</v>
      </c>
      <c r="E35" s="59" t="s">
        <v>109</v>
      </c>
      <c r="G35" s="57">
        <v>45108</v>
      </c>
      <c r="H35" s="58">
        <v>877329.82</v>
      </c>
      <c r="I35" s="58">
        <v>10831.23</v>
      </c>
      <c r="J35" s="58">
        <v>1038.17</v>
      </c>
      <c r="K35" s="58">
        <v>11869.41</v>
      </c>
    </row>
    <row r="36" spans="1:11" x14ac:dyDescent="0.25">
      <c r="A36" s="57">
        <v>45139</v>
      </c>
      <c r="B36" s="59" t="s">
        <v>110</v>
      </c>
      <c r="C36" s="58">
        <v>9660.2900000000009</v>
      </c>
      <c r="D36" s="59">
        <v>914.51</v>
      </c>
      <c r="E36" s="59" t="s">
        <v>111</v>
      </c>
      <c r="G36" s="57">
        <v>45139</v>
      </c>
      <c r="H36" s="58">
        <v>866498.59</v>
      </c>
      <c r="I36" s="58">
        <v>10831.23</v>
      </c>
      <c r="J36" s="58">
        <v>1025.3599999999999</v>
      </c>
      <c r="K36" s="58">
        <v>11856.59</v>
      </c>
    </row>
    <row r="37" spans="1:11" x14ac:dyDescent="0.25">
      <c r="A37" s="57">
        <v>45170</v>
      </c>
      <c r="B37" s="59" t="s">
        <v>112</v>
      </c>
      <c r="C37" s="58">
        <v>9660.2900000000009</v>
      </c>
      <c r="D37" s="59">
        <v>903.08</v>
      </c>
      <c r="E37" s="59" t="s">
        <v>113</v>
      </c>
      <c r="G37" s="57">
        <v>45170</v>
      </c>
      <c r="H37" s="58">
        <v>855667.35</v>
      </c>
      <c r="I37" s="58">
        <v>10831.23</v>
      </c>
      <c r="J37" s="58">
        <v>1012.54</v>
      </c>
      <c r="K37" s="58">
        <v>11843.77</v>
      </c>
    </row>
    <row r="38" spans="1:11" x14ac:dyDescent="0.25">
      <c r="A38" s="57">
        <v>45200</v>
      </c>
      <c r="B38" s="59" t="s">
        <v>114</v>
      </c>
      <c r="C38" s="58">
        <v>9660.2900000000009</v>
      </c>
      <c r="D38" s="59">
        <v>891.64</v>
      </c>
      <c r="E38" s="59" t="s">
        <v>115</v>
      </c>
      <c r="G38" s="57">
        <v>45200</v>
      </c>
      <c r="H38" s="58">
        <v>844836.12</v>
      </c>
      <c r="I38" s="58">
        <v>10831.23</v>
      </c>
      <c r="J38" s="59">
        <v>999.72</v>
      </c>
      <c r="K38" s="58">
        <v>11830.96</v>
      </c>
    </row>
    <row r="39" spans="1:11" x14ac:dyDescent="0.25">
      <c r="A39" s="57">
        <v>45231</v>
      </c>
      <c r="B39" s="59" t="s">
        <v>116</v>
      </c>
      <c r="C39" s="58">
        <v>9660.2900000000009</v>
      </c>
      <c r="D39" s="59">
        <v>880.21</v>
      </c>
      <c r="E39" s="59" t="s">
        <v>117</v>
      </c>
      <c r="G39" s="57">
        <v>45231</v>
      </c>
      <c r="H39" s="58">
        <v>834004.89</v>
      </c>
      <c r="I39" s="58">
        <v>10831.23</v>
      </c>
      <c r="J39" s="59">
        <v>986.91</v>
      </c>
      <c r="K39" s="58">
        <v>11818.14</v>
      </c>
    </row>
    <row r="40" spans="1:11" x14ac:dyDescent="0.25">
      <c r="A40" s="57">
        <v>45261</v>
      </c>
      <c r="B40" s="59" t="s">
        <v>118</v>
      </c>
      <c r="C40" s="58">
        <v>9660.2900000000009</v>
      </c>
      <c r="D40" s="59">
        <v>868.78</v>
      </c>
      <c r="E40" s="59" t="s">
        <v>119</v>
      </c>
      <c r="G40" s="57">
        <v>45261</v>
      </c>
      <c r="H40" s="58">
        <v>823173.66</v>
      </c>
      <c r="I40" s="58">
        <v>10831.23</v>
      </c>
      <c r="J40" s="59">
        <v>974.09</v>
      </c>
      <c r="K40" s="58">
        <v>11805.32</v>
      </c>
    </row>
    <row r="41" spans="1:11" x14ac:dyDescent="0.25">
      <c r="A41" s="57"/>
      <c r="B41" s="59"/>
      <c r="C41" s="92">
        <f>SUM(C29:C40)</f>
        <v>115923.48000000004</v>
      </c>
      <c r="D41" s="93">
        <f>SUM(D29:D40)</f>
        <v>11179.85</v>
      </c>
      <c r="E41" s="59"/>
      <c r="G41" s="57"/>
      <c r="I41" s="92">
        <v>129974.76</v>
      </c>
      <c r="J41" s="98">
        <f>SUM(J29:J40)</f>
        <v>12534.99</v>
      </c>
    </row>
    <row r="42" spans="1:11" x14ac:dyDescent="0.25">
      <c r="A42" s="57">
        <v>45292</v>
      </c>
      <c r="B42" s="59" t="s">
        <v>120</v>
      </c>
      <c r="C42" s="58">
        <v>9660.2900000000009</v>
      </c>
      <c r="D42" s="59">
        <v>857.35</v>
      </c>
      <c r="E42" s="59" t="s">
        <v>121</v>
      </c>
      <c r="G42" s="57">
        <v>45292</v>
      </c>
      <c r="H42" s="58">
        <v>812342.42</v>
      </c>
      <c r="I42" s="58">
        <v>10831.23</v>
      </c>
      <c r="J42" s="59">
        <v>961.27</v>
      </c>
      <c r="K42" s="58">
        <v>11792.5</v>
      </c>
    </row>
    <row r="43" spans="1:11" x14ac:dyDescent="0.25">
      <c r="A43" s="57">
        <v>45323</v>
      </c>
      <c r="B43" s="59" t="s">
        <v>122</v>
      </c>
      <c r="C43" s="58">
        <v>9660.2900000000009</v>
      </c>
      <c r="D43" s="59">
        <v>845.92</v>
      </c>
      <c r="E43" s="59" t="s">
        <v>123</v>
      </c>
      <c r="G43" s="57">
        <v>45323</v>
      </c>
      <c r="H43" s="58">
        <v>801511.19</v>
      </c>
      <c r="I43" s="58">
        <v>10831.23</v>
      </c>
      <c r="J43" s="59">
        <v>948.45</v>
      </c>
      <c r="K43" s="58">
        <v>11779.69</v>
      </c>
    </row>
    <row r="44" spans="1:11" x14ac:dyDescent="0.25">
      <c r="A44" s="57">
        <v>45352</v>
      </c>
      <c r="B44" s="59" t="s">
        <v>124</v>
      </c>
      <c r="C44" s="58">
        <v>9660.2900000000009</v>
      </c>
      <c r="D44" s="59">
        <v>834.49</v>
      </c>
      <c r="E44" s="59" t="s">
        <v>125</v>
      </c>
      <c r="G44" s="57">
        <v>45352</v>
      </c>
      <c r="H44" s="58">
        <v>790679.96</v>
      </c>
      <c r="I44" s="58">
        <v>10831.23</v>
      </c>
      <c r="J44" s="59">
        <v>935.64</v>
      </c>
      <c r="K44" s="58">
        <v>11766.87</v>
      </c>
    </row>
    <row r="45" spans="1:11" x14ac:dyDescent="0.25">
      <c r="A45" s="57">
        <v>45383</v>
      </c>
      <c r="B45" s="59" t="s">
        <v>126</v>
      </c>
      <c r="C45" s="58">
        <v>9660.2900000000009</v>
      </c>
      <c r="D45" s="59">
        <v>823.06</v>
      </c>
      <c r="E45" s="59" t="s">
        <v>127</v>
      </c>
      <c r="G45" s="57">
        <v>45383</v>
      </c>
      <c r="H45" s="58">
        <v>779848.73</v>
      </c>
      <c r="I45" s="58">
        <v>10831.23</v>
      </c>
      <c r="J45" s="59">
        <v>922.82</v>
      </c>
      <c r="K45" s="58">
        <v>11754.05</v>
      </c>
    </row>
    <row r="46" spans="1:11" x14ac:dyDescent="0.25">
      <c r="A46" s="57">
        <v>45413</v>
      </c>
      <c r="B46" s="59" t="s">
        <v>128</v>
      </c>
      <c r="C46" s="58">
        <v>9660.2900000000009</v>
      </c>
      <c r="D46" s="59">
        <v>811.63</v>
      </c>
      <c r="E46" s="59" t="s">
        <v>129</v>
      </c>
      <c r="G46" s="57">
        <v>45413</v>
      </c>
      <c r="H46" s="58">
        <v>769017.49</v>
      </c>
      <c r="I46" s="58">
        <v>10831.23</v>
      </c>
      <c r="J46" s="59">
        <v>910</v>
      </c>
      <c r="K46" s="58">
        <v>11741.24</v>
      </c>
    </row>
    <row r="47" spans="1:11" x14ac:dyDescent="0.25">
      <c r="A47" s="57">
        <v>45444</v>
      </c>
      <c r="B47" s="59" t="s">
        <v>130</v>
      </c>
      <c r="C47" s="58">
        <v>9660.2900000000009</v>
      </c>
      <c r="D47" s="59">
        <v>800.19</v>
      </c>
      <c r="E47" s="59" t="s">
        <v>131</v>
      </c>
      <c r="G47" s="57">
        <v>45444</v>
      </c>
      <c r="H47" s="58">
        <v>758186.26</v>
      </c>
      <c r="I47" s="58">
        <v>10831.23</v>
      </c>
      <c r="J47" s="59">
        <v>897.19</v>
      </c>
      <c r="K47" s="58">
        <v>11728.42</v>
      </c>
    </row>
    <row r="48" spans="1:11" x14ac:dyDescent="0.25">
      <c r="A48" s="57">
        <v>45474</v>
      </c>
      <c r="B48" s="59" t="s">
        <v>132</v>
      </c>
      <c r="C48" s="58">
        <v>9660.2900000000009</v>
      </c>
      <c r="D48" s="59">
        <v>788.76</v>
      </c>
      <c r="E48" s="59" t="s">
        <v>133</v>
      </c>
      <c r="G48" s="57">
        <v>45474</v>
      </c>
      <c r="H48" s="58">
        <v>747355.03</v>
      </c>
      <c r="I48" s="58">
        <v>10831.23</v>
      </c>
      <c r="J48" s="59">
        <v>884.37</v>
      </c>
      <c r="K48" s="58">
        <v>11715.6</v>
      </c>
    </row>
    <row r="49" spans="1:11" x14ac:dyDescent="0.25">
      <c r="A49" s="57">
        <v>45505</v>
      </c>
      <c r="B49" s="59" t="s">
        <v>134</v>
      </c>
      <c r="C49" s="58">
        <v>9660.2900000000009</v>
      </c>
      <c r="D49" s="59">
        <v>777.33</v>
      </c>
      <c r="E49" s="59" t="s">
        <v>135</v>
      </c>
      <c r="G49" s="57">
        <v>45505</v>
      </c>
      <c r="H49" s="58">
        <v>736523.8</v>
      </c>
      <c r="I49" s="58">
        <v>10831.23</v>
      </c>
      <c r="J49" s="59">
        <v>871.55</v>
      </c>
      <c r="K49" s="58">
        <v>11702.79</v>
      </c>
    </row>
    <row r="50" spans="1:11" x14ac:dyDescent="0.25">
      <c r="A50" s="57">
        <v>45536</v>
      </c>
      <c r="B50" s="59" t="s">
        <v>136</v>
      </c>
      <c r="C50" s="58">
        <v>9660.2900000000009</v>
      </c>
      <c r="D50" s="59">
        <v>765.9</v>
      </c>
      <c r="E50" s="59" t="s">
        <v>137</v>
      </c>
      <c r="G50" s="57">
        <v>45536</v>
      </c>
      <c r="H50" s="58">
        <v>725692.57</v>
      </c>
      <c r="I50" s="58">
        <v>10831.23</v>
      </c>
      <c r="J50" s="59">
        <v>858.74</v>
      </c>
      <c r="K50" s="58">
        <v>11689.97</v>
      </c>
    </row>
    <row r="51" spans="1:11" x14ac:dyDescent="0.25">
      <c r="A51" s="57">
        <v>45566</v>
      </c>
      <c r="B51" s="59" t="s">
        <v>138</v>
      </c>
      <c r="C51" s="58">
        <v>9660.2900000000009</v>
      </c>
      <c r="D51" s="59">
        <v>754.47</v>
      </c>
      <c r="E51" s="59" t="s">
        <v>139</v>
      </c>
      <c r="G51" s="57">
        <v>45566</v>
      </c>
      <c r="H51" s="58">
        <v>714861.33</v>
      </c>
      <c r="I51" s="58">
        <v>10831.23</v>
      </c>
      <c r="J51" s="59">
        <v>845.92</v>
      </c>
      <c r="K51" s="58">
        <v>11677.15</v>
      </c>
    </row>
    <row r="52" spans="1:11" x14ac:dyDescent="0.25">
      <c r="A52" s="57">
        <v>45597</v>
      </c>
      <c r="B52" s="59" t="s">
        <v>140</v>
      </c>
      <c r="C52" s="58">
        <v>9660.2900000000009</v>
      </c>
      <c r="D52" s="59">
        <v>743.04</v>
      </c>
      <c r="E52" s="59" t="s">
        <v>141</v>
      </c>
      <c r="G52" s="57">
        <v>45597</v>
      </c>
      <c r="H52" s="58">
        <v>704030.1</v>
      </c>
      <c r="I52" s="58">
        <v>10831.23</v>
      </c>
      <c r="J52" s="59">
        <v>833.1</v>
      </c>
      <c r="K52" s="58">
        <v>11664.33</v>
      </c>
    </row>
    <row r="53" spans="1:11" x14ac:dyDescent="0.25">
      <c r="A53" s="57">
        <v>45627</v>
      </c>
      <c r="B53" s="59" t="s">
        <v>142</v>
      </c>
      <c r="C53" s="58">
        <v>9660.2900000000009</v>
      </c>
      <c r="D53" s="59">
        <v>731.61</v>
      </c>
      <c r="E53" s="59" t="s">
        <v>143</v>
      </c>
      <c r="G53" s="57">
        <v>45627</v>
      </c>
      <c r="H53" s="58">
        <v>693198.87</v>
      </c>
      <c r="I53" s="58">
        <v>10831.23</v>
      </c>
      <c r="J53" s="59">
        <v>820.29</v>
      </c>
      <c r="K53" s="58">
        <v>11651.52</v>
      </c>
    </row>
    <row r="54" spans="1:11" x14ac:dyDescent="0.25">
      <c r="A54" s="57"/>
      <c r="B54" s="59"/>
      <c r="C54" s="92">
        <f>SUM(C42:C53)</f>
        <v>115923.48000000004</v>
      </c>
      <c r="D54" s="93">
        <f>SUM(D42:D53)</f>
        <v>9533.75</v>
      </c>
      <c r="E54" s="59"/>
      <c r="G54" s="57"/>
      <c r="I54" s="92">
        <v>129974.76</v>
      </c>
      <c r="J54" s="99">
        <f>SUM(J42:J53)</f>
        <v>10689.34</v>
      </c>
    </row>
    <row r="55" spans="1:11" x14ac:dyDescent="0.25">
      <c r="A55" s="57">
        <v>45658</v>
      </c>
      <c r="B55" s="59" t="s">
        <v>144</v>
      </c>
      <c r="C55" s="58">
        <v>9660.2900000000009</v>
      </c>
      <c r="D55" s="59">
        <v>720.17</v>
      </c>
      <c r="E55" s="59" t="s">
        <v>145</v>
      </c>
      <c r="G55" s="57">
        <v>45658</v>
      </c>
      <c r="H55" s="58">
        <v>682367.64</v>
      </c>
      <c r="I55" s="58">
        <v>10831.23</v>
      </c>
      <c r="J55" s="59">
        <v>807.47</v>
      </c>
      <c r="K55" s="58">
        <v>11638.7</v>
      </c>
    </row>
    <row r="56" spans="1:11" x14ac:dyDescent="0.25">
      <c r="A56" s="57">
        <v>45689</v>
      </c>
      <c r="B56" s="59" t="s">
        <v>146</v>
      </c>
      <c r="C56" s="58">
        <v>9660.2900000000009</v>
      </c>
      <c r="D56" s="59">
        <v>708.74</v>
      </c>
      <c r="E56" s="59" t="s">
        <v>147</v>
      </c>
      <c r="G56" s="57">
        <v>45689</v>
      </c>
      <c r="H56" s="58">
        <v>671536.4</v>
      </c>
      <c r="I56" s="58">
        <v>10831.23</v>
      </c>
      <c r="J56" s="59">
        <v>794.65</v>
      </c>
      <c r="K56" s="58">
        <v>11625.88</v>
      </c>
    </row>
    <row r="57" spans="1:11" x14ac:dyDescent="0.25">
      <c r="A57" s="57">
        <v>45717</v>
      </c>
      <c r="B57" s="59" t="s">
        <v>148</v>
      </c>
      <c r="C57" s="58">
        <v>9660.2900000000009</v>
      </c>
      <c r="D57" s="59">
        <v>697.31</v>
      </c>
      <c r="E57" s="59" t="s">
        <v>149</v>
      </c>
      <c r="G57" s="57">
        <v>45717</v>
      </c>
      <c r="H57" s="58">
        <v>660705.17000000004</v>
      </c>
      <c r="I57" s="58">
        <v>10831.23</v>
      </c>
      <c r="J57" s="59">
        <v>781.83</v>
      </c>
      <c r="K57" s="58">
        <v>11613.07</v>
      </c>
    </row>
    <row r="58" spans="1:11" x14ac:dyDescent="0.25">
      <c r="A58" s="57">
        <v>45748</v>
      </c>
      <c r="B58" s="59" t="s">
        <v>150</v>
      </c>
      <c r="C58" s="58">
        <v>9660.2900000000009</v>
      </c>
      <c r="D58" s="59">
        <v>685.88</v>
      </c>
      <c r="E58" s="59" t="s">
        <v>151</v>
      </c>
      <c r="G58" s="57">
        <v>45748</v>
      </c>
      <c r="H58" s="58">
        <v>649873.93999999994</v>
      </c>
      <c r="I58" s="58">
        <v>10831.23</v>
      </c>
      <c r="J58" s="59">
        <v>769.02</v>
      </c>
      <c r="K58" s="58">
        <v>11600.25</v>
      </c>
    </row>
    <row r="59" spans="1:11" x14ac:dyDescent="0.25">
      <c r="A59" s="57">
        <v>45778</v>
      </c>
      <c r="B59" s="59" t="s">
        <v>152</v>
      </c>
      <c r="C59" s="58">
        <v>9660.2900000000009</v>
      </c>
      <c r="D59" s="59">
        <v>674.45</v>
      </c>
      <c r="E59" s="59" t="s">
        <v>153</v>
      </c>
      <c r="G59" s="57">
        <v>45778</v>
      </c>
      <c r="H59" s="58">
        <v>639042.71</v>
      </c>
      <c r="I59" s="58">
        <v>10831.23</v>
      </c>
      <c r="J59" s="59">
        <v>756.2</v>
      </c>
      <c r="K59" s="58">
        <v>11587.43</v>
      </c>
    </row>
    <row r="60" spans="1:11" x14ac:dyDescent="0.25">
      <c r="A60" s="57">
        <v>45809</v>
      </c>
      <c r="B60" s="59" t="s">
        <v>154</v>
      </c>
      <c r="C60" s="58">
        <v>9660.2900000000009</v>
      </c>
      <c r="D60" s="59">
        <v>663.02</v>
      </c>
      <c r="E60" s="59" t="s">
        <v>155</v>
      </c>
      <c r="G60" s="57">
        <v>45809</v>
      </c>
      <c r="H60" s="58">
        <v>628211.47</v>
      </c>
      <c r="I60" s="58">
        <v>10831.23</v>
      </c>
      <c r="J60" s="59">
        <v>743.38</v>
      </c>
      <c r="K60" s="58">
        <v>11574.62</v>
      </c>
    </row>
    <row r="61" spans="1:11" x14ac:dyDescent="0.25">
      <c r="A61" s="57">
        <v>45839</v>
      </c>
      <c r="B61" s="59" t="s">
        <v>156</v>
      </c>
      <c r="C61" s="58">
        <v>9660.2900000000009</v>
      </c>
      <c r="D61" s="59">
        <v>651.59</v>
      </c>
      <c r="E61" s="59" t="s">
        <v>157</v>
      </c>
      <c r="G61" s="57">
        <v>45839</v>
      </c>
      <c r="H61" s="58">
        <v>617380.24</v>
      </c>
      <c r="I61" s="58">
        <v>10831.23</v>
      </c>
      <c r="J61" s="59">
        <v>730.57</v>
      </c>
      <c r="K61" s="58">
        <v>11561.8</v>
      </c>
    </row>
    <row r="62" spans="1:11" x14ac:dyDescent="0.25">
      <c r="A62" s="57">
        <v>45870</v>
      </c>
      <c r="B62" s="59" t="s">
        <v>158</v>
      </c>
      <c r="C62" s="58">
        <v>9660.2900000000009</v>
      </c>
      <c r="D62" s="59">
        <v>640.16</v>
      </c>
      <c r="E62" s="59" t="s">
        <v>159</v>
      </c>
      <c r="G62" s="57">
        <v>45870</v>
      </c>
      <c r="H62" s="58">
        <v>606549.01</v>
      </c>
      <c r="I62" s="58">
        <v>10831.23</v>
      </c>
      <c r="J62" s="59">
        <v>717.75</v>
      </c>
      <c r="K62" s="58">
        <v>11548.98</v>
      </c>
    </row>
    <row r="63" spans="1:11" x14ac:dyDescent="0.25">
      <c r="A63" s="57">
        <v>45901</v>
      </c>
      <c r="B63" s="59" t="s">
        <v>160</v>
      </c>
      <c r="C63" s="58">
        <v>9660.2900000000009</v>
      </c>
      <c r="D63" s="59">
        <v>628.72</v>
      </c>
      <c r="E63" s="59" t="s">
        <v>161</v>
      </c>
      <c r="G63" s="57">
        <v>45901</v>
      </c>
      <c r="H63" s="58">
        <v>595717.78</v>
      </c>
      <c r="I63" s="58">
        <v>10831.23</v>
      </c>
      <c r="J63" s="59">
        <v>704.93</v>
      </c>
      <c r="K63" s="58">
        <v>11536.17</v>
      </c>
    </row>
    <row r="64" spans="1:11" x14ac:dyDescent="0.25">
      <c r="A64" s="57">
        <v>45931</v>
      </c>
      <c r="B64" s="59" t="s">
        <v>162</v>
      </c>
      <c r="C64" s="58">
        <v>9660.2900000000009</v>
      </c>
      <c r="D64" s="59">
        <v>617.29</v>
      </c>
      <c r="E64" s="59" t="s">
        <v>163</v>
      </c>
      <c r="G64" s="57">
        <v>45931</v>
      </c>
      <c r="H64" s="58">
        <v>584886.55000000005</v>
      </c>
      <c r="I64" s="58">
        <v>10831.23</v>
      </c>
      <c r="J64" s="59">
        <v>692.12</v>
      </c>
      <c r="K64" s="58">
        <v>11523.35</v>
      </c>
    </row>
    <row r="65" spans="1:11" x14ac:dyDescent="0.25">
      <c r="A65" s="57">
        <v>45962</v>
      </c>
      <c r="B65" s="59" t="s">
        <v>164</v>
      </c>
      <c r="C65" s="58">
        <v>9660.2900000000009</v>
      </c>
      <c r="D65" s="59">
        <v>605.86</v>
      </c>
      <c r="E65" s="59" t="s">
        <v>165</v>
      </c>
      <c r="G65" s="57">
        <v>45962</v>
      </c>
      <c r="H65" s="58">
        <v>574055.31000000006</v>
      </c>
      <c r="I65" s="58">
        <v>10831.23</v>
      </c>
      <c r="J65" s="59">
        <v>679.3</v>
      </c>
      <c r="K65" s="58">
        <v>11510.53</v>
      </c>
    </row>
    <row r="66" spans="1:11" x14ac:dyDescent="0.25">
      <c r="A66" s="57">
        <v>45992</v>
      </c>
      <c r="B66" s="59" t="s">
        <v>166</v>
      </c>
      <c r="C66" s="58">
        <v>9660.2900000000009</v>
      </c>
      <c r="D66" s="59">
        <v>594.42999999999995</v>
      </c>
      <c r="E66" s="59" t="s">
        <v>167</v>
      </c>
      <c r="G66" s="57">
        <v>45992</v>
      </c>
      <c r="H66" s="58">
        <v>563224.07999999996</v>
      </c>
      <c r="I66" s="58">
        <v>10831.23</v>
      </c>
      <c r="J66" s="59">
        <v>666.48</v>
      </c>
      <c r="K66" s="58">
        <v>11497.71</v>
      </c>
    </row>
    <row r="67" spans="1:11" x14ac:dyDescent="0.25">
      <c r="A67" s="57"/>
      <c r="B67" s="59"/>
      <c r="C67" s="92">
        <f>SUM(C55:C66)</f>
        <v>115923.48000000004</v>
      </c>
      <c r="D67" s="93">
        <f>SUM(D55:D66)</f>
        <v>7887.62</v>
      </c>
      <c r="E67" s="59"/>
      <c r="G67" s="57"/>
      <c r="I67" s="92">
        <v>129974.76</v>
      </c>
      <c r="J67" s="99">
        <f>SUM(J57:J66)</f>
        <v>7241.58</v>
      </c>
    </row>
    <row r="68" spans="1:11" x14ac:dyDescent="0.25">
      <c r="A68" s="57">
        <v>46023</v>
      </c>
      <c r="B68" s="59" t="s">
        <v>168</v>
      </c>
      <c r="C68" s="58">
        <v>9660.2900000000009</v>
      </c>
      <c r="D68" s="59">
        <v>583</v>
      </c>
      <c r="E68" s="59" t="s">
        <v>169</v>
      </c>
      <c r="G68" s="57">
        <v>46023</v>
      </c>
      <c r="H68" s="58">
        <v>552392.85</v>
      </c>
      <c r="I68" s="58">
        <v>10831.23</v>
      </c>
      <c r="J68" s="59">
        <v>653.66</v>
      </c>
      <c r="K68" s="58">
        <v>11484.9</v>
      </c>
    </row>
    <row r="69" spans="1:11" x14ac:dyDescent="0.25">
      <c r="A69" s="57">
        <v>46054</v>
      </c>
      <c r="B69" s="59" t="s">
        <v>170</v>
      </c>
      <c r="C69" s="58">
        <v>9660.2900000000009</v>
      </c>
      <c r="D69" s="59">
        <v>571.57000000000005</v>
      </c>
      <c r="E69" s="59" t="s">
        <v>171</v>
      </c>
      <c r="G69" s="57">
        <v>46054</v>
      </c>
      <c r="H69" s="58">
        <v>541561.62</v>
      </c>
      <c r="I69" s="58">
        <v>10831.23</v>
      </c>
      <c r="J69" s="59">
        <v>640.85</v>
      </c>
      <c r="K69" s="58">
        <v>11472.08</v>
      </c>
    </row>
    <row r="70" spans="1:11" x14ac:dyDescent="0.25">
      <c r="A70" s="57">
        <v>46082</v>
      </c>
      <c r="B70" s="59" t="s">
        <v>172</v>
      </c>
      <c r="C70" s="58">
        <v>9660.2900000000009</v>
      </c>
      <c r="D70" s="59">
        <v>560.14</v>
      </c>
      <c r="E70" s="59" t="s">
        <v>173</v>
      </c>
      <c r="G70" s="57">
        <v>46082</v>
      </c>
      <c r="H70" s="58">
        <v>530730.38</v>
      </c>
      <c r="I70" s="58">
        <v>10831.23</v>
      </c>
      <c r="J70" s="59">
        <v>628.03</v>
      </c>
      <c r="K70" s="58">
        <v>11459.26</v>
      </c>
    </row>
    <row r="71" spans="1:11" x14ac:dyDescent="0.25">
      <c r="A71" s="57">
        <v>46113</v>
      </c>
      <c r="B71" s="59" t="s">
        <v>174</v>
      </c>
      <c r="C71" s="58">
        <v>9660.2900000000009</v>
      </c>
      <c r="D71" s="59">
        <v>548.70000000000005</v>
      </c>
      <c r="E71" s="59" t="s">
        <v>175</v>
      </c>
      <c r="G71" s="57">
        <v>46113</v>
      </c>
      <c r="H71" s="58">
        <v>519899.15</v>
      </c>
      <c r="I71" s="58">
        <v>10831.23</v>
      </c>
      <c r="J71" s="59">
        <v>615.21</v>
      </c>
      <c r="K71" s="58">
        <v>11446.45</v>
      </c>
    </row>
    <row r="72" spans="1:11" x14ac:dyDescent="0.25">
      <c r="A72" s="57">
        <v>46143</v>
      </c>
      <c r="B72" s="59" t="s">
        <v>176</v>
      </c>
      <c r="C72" s="58">
        <v>9660.2900000000009</v>
      </c>
      <c r="D72" s="59">
        <v>537.27</v>
      </c>
      <c r="E72" s="59" t="s">
        <v>177</v>
      </c>
      <c r="G72" s="57">
        <v>46143</v>
      </c>
      <c r="H72" s="58">
        <v>509067.92</v>
      </c>
      <c r="I72" s="58">
        <v>10831.23</v>
      </c>
      <c r="J72" s="59">
        <v>602.4</v>
      </c>
      <c r="K72" s="58">
        <v>11433.63</v>
      </c>
    </row>
    <row r="73" spans="1:11" x14ac:dyDescent="0.25">
      <c r="A73" s="57">
        <v>46174</v>
      </c>
      <c r="B73" s="59" t="s">
        <v>178</v>
      </c>
      <c r="C73" s="58">
        <v>9660.2900000000009</v>
      </c>
      <c r="D73" s="59">
        <v>525.84</v>
      </c>
      <c r="E73" s="59" t="s">
        <v>179</v>
      </c>
      <c r="G73" s="57">
        <v>46174</v>
      </c>
      <c r="H73" s="58">
        <v>498236.69</v>
      </c>
      <c r="I73" s="58">
        <v>10831.23</v>
      </c>
      <c r="J73" s="59">
        <v>589.58000000000004</v>
      </c>
      <c r="K73" s="58">
        <v>11420.81</v>
      </c>
    </row>
    <row r="74" spans="1:11" x14ac:dyDescent="0.25">
      <c r="A74" s="57">
        <v>46204</v>
      </c>
      <c r="B74" s="59" t="s">
        <v>180</v>
      </c>
      <c r="C74" s="58">
        <v>9660.2900000000009</v>
      </c>
      <c r="D74" s="59">
        <v>514.41</v>
      </c>
      <c r="E74" s="59" t="s">
        <v>181</v>
      </c>
      <c r="G74" s="57">
        <v>46204</v>
      </c>
      <c r="H74" s="58">
        <v>487405.45</v>
      </c>
      <c r="I74" s="58">
        <v>10831.23</v>
      </c>
      <c r="J74" s="59">
        <v>576.76</v>
      </c>
      <c r="K74" s="58">
        <v>11408</v>
      </c>
    </row>
    <row r="75" spans="1:11" x14ac:dyDescent="0.25">
      <c r="A75" s="57">
        <v>46235</v>
      </c>
      <c r="B75" s="59" t="s">
        <v>182</v>
      </c>
      <c r="C75" s="58">
        <v>9660.2900000000009</v>
      </c>
      <c r="D75" s="59">
        <v>502.98</v>
      </c>
      <c r="E75" s="59" t="s">
        <v>183</v>
      </c>
      <c r="G75" s="57">
        <v>46235</v>
      </c>
      <c r="H75" s="58">
        <v>476574.22</v>
      </c>
      <c r="I75" s="58">
        <v>10831.23</v>
      </c>
      <c r="J75" s="59">
        <v>563.95000000000005</v>
      </c>
      <c r="K75" s="58">
        <v>11395.18</v>
      </c>
    </row>
    <row r="76" spans="1:11" x14ac:dyDescent="0.25">
      <c r="A76" s="57">
        <v>46266</v>
      </c>
      <c r="B76" s="59" t="s">
        <v>184</v>
      </c>
      <c r="C76" s="58">
        <v>9660.2900000000009</v>
      </c>
      <c r="D76" s="59">
        <v>491.55</v>
      </c>
      <c r="E76" s="59" t="s">
        <v>185</v>
      </c>
      <c r="G76" s="57">
        <v>46266</v>
      </c>
      <c r="H76" s="58">
        <v>465742.99</v>
      </c>
      <c r="I76" s="58">
        <v>10831.23</v>
      </c>
      <c r="J76" s="59">
        <v>551.13</v>
      </c>
      <c r="K76" s="58">
        <v>11382.36</v>
      </c>
    </row>
    <row r="77" spans="1:11" x14ac:dyDescent="0.25">
      <c r="A77" s="57">
        <v>46296</v>
      </c>
      <c r="B77" s="59" t="s">
        <v>186</v>
      </c>
      <c r="C77" s="58">
        <v>9660.2900000000009</v>
      </c>
      <c r="D77" s="59">
        <v>480.12</v>
      </c>
      <c r="E77" s="59" t="s">
        <v>187</v>
      </c>
      <c r="G77" s="57">
        <v>46296</v>
      </c>
      <c r="H77" s="58">
        <v>454911.76</v>
      </c>
      <c r="I77" s="58">
        <v>10831.23</v>
      </c>
      <c r="J77" s="59">
        <v>538.30999999999995</v>
      </c>
      <c r="K77" s="58">
        <v>11369.54</v>
      </c>
    </row>
    <row r="78" spans="1:11" x14ac:dyDescent="0.25">
      <c r="A78" s="57">
        <v>46327</v>
      </c>
      <c r="B78" s="59" t="s">
        <v>188</v>
      </c>
      <c r="C78" s="58">
        <v>9660.2900000000009</v>
      </c>
      <c r="D78" s="59">
        <v>468.68</v>
      </c>
      <c r="E78" s="59" t="s">
        <v>189</v>
      </c>
      <c r="G78" s="57">
        <v>46327</v>
      </c>
      <c r="H78" s="58">
        <v>444080.53</v>
      </c>
      <c r="I78" s="58">
        <v>10831.23</v>
      </c>
      <c r="J78" s="59">
        <v>525.5</v>
      </c>
      <c r="K78" s="58">
        <v>11356.73</v>
      </c>
    </row>
    <row r="79" spans="1:11" x14ac:dyDescent="0.25">
      <c r="A79" s="57">
        <v>46357</v>
      </c>
      <c r="B79" s="59" t="s">
        <v>190</v>
      </c>
      <c r="C79" s="58">
        <v>9660.2900000000009</v>
      </c>
      <c r="D79" s="59">
        <v>457.25</v>
      </c>
      <c r="E79" s="59" t="s">
        <v>191</v>
      </c>
      <c r="G79" s="57">
        <v>46357</v>
      </c>
      <c r="H79" s="58">
        <v>433249.29</v>
      </c>
      <c r="I79" s="58">
        <v>10831.23</v>
      </c>
      <c r="J79" s="59">
        <v>512.67999999999995</v>
      </c>
      <c r="K79" s="58">
        <v>11343.91</v>
      </c>
    </row>
    <row r="80" spans="1:11" x14ac:dyDescent="0.25">
      <c r="A80" s="57"/>
      <c r="B80" s="59"/>
      <c r="C80" s="92">
        <f>SUM(C68:C79)</f>
        <v>115923.48000000004</v>
      </c>
      <c r="D80" s="93">
        <f>SUM(D68:D79)</f>
        <v>6241.51</v>
      </c>
      <c r="E80" s="59"/>
      <c r="G80" s="57"/>
      <c r="I80" s="92">
        <v>129974.76</v>
      </c>
      <c r="J80" s="99">
        <f>SUM(J68:J79)</f>
        <v>6998.0599999999995</v>
      </c>
    </row>
    <row r="81" spans="1:11" x14ac:dyDescent="0.25">
      <c r="A81" s="57">
        <v>46388</v>
      </c>
      <c r="B81" s="59" t="s">
        <v>192</v>
      </c>
      <c r="C81" s="58">
        <v>9660.2900000000009</v>
      </c>
      <c r="D81" s="59">
        <v>445.82</v>
      </c>
      <c r="E81" s="59" t="s">
        <v>193</v>
      </c>
      <c r="G81" s="57">
        <v>46388</v>
      </c>
      <c r="H81" s="58">
        <v>422418.06</v>
      </c>
      <c r="I81" s="58">
        <v>10831.23</v>
      </c>
      <c r="J81" s="59">
        <v>499.86</v>
      </c>
      <c r="K81" s="58">
        <v>11331.09</v>
      </c>
    </row>
    <row r="82" spans="1:11" x14ac:dyDescent="0.25">
      <c r="A82" s="57">
        <v>46419</v>
      </c>
      <c r="B82" s="59" t="s">
        <v>194</v>
      </c>
      <c r="C82" s="58">
        <v>9660.2900000000009</v>
      </c>
      <c r="D82" s="59">
        <v>434.39</v>
      </c>
      <c r="E82" s="59" t="s">
        <v>195</v>
      </c>
      <c r="G82" s="57">
        <v>46419</v>
      </c>
      <c r="H82" s="58">
        <v>411586.83</v>
      </c>
      <c r="I82" s="58">
        <v>10831.23</v>
      </c>
      <c r="J82" s="59">
        <v>487.04</v>
      </c>
      <c r="K82" s="58">
        <v>11318.28</v>
      </c>
    </row>
    <row r="83" spans="1:11" x14ac:dyDescent="0.25">
      <c r="A83" s="57">
        <v>46447</v>
      </c>
      <c r="B83" s="59" t="s">
        <v>196</v>
      </c>
      <c r="C83" s="58">
        <v>9660.2900000000009</v>
      </c>
      <c r="D83" s="59">
        <v>422.96</v>
      </c>
      <c r="E83" s="59" t="s">
        <v>197</v>
      </c>
      <c r="G83" s="57">
        <v>46447</v>
      </c>
      <c r="H83" s="58">
        <v>400755.6</v>
      </c>
      <c r="I83" s="58">
        <v>10831.23</v>
      </c>
      <c r="J83" s="59">
        <v>474.23</v>
      </c>
      <c r="K83" s="58">
        <v>11305.46</v>
      </c>
    </row>
    <row r="84" spans="1:11" x14ac:dyDescent="0.25">
      <c r="A84" s="57">
        <v>46478</v>
      </c>
      <c r="B84" s="59" t="s">
        <v>198</v>
      </c>
      <c r="C84" s="58">
        <v>9660.2900000000009</v>
      </c>
      <c r="D84" s="59">
        <v>411.53</v>
      </c>
      <c r="E84" s="59" t="s">
        <v>199</v>
      </c>
      <c r="G84" s="57">
        <v>46478</v>
      </c>
      <c r="H84" s="58">
        <v>389924.36</v>
      </c>
      <c r="I84" s="58">
        <v>10831.23</v>
      </c>
      <c r="J84" s="59">
        <v>461.41</v>
      </c>
      <c r="K84" s="58">
        <v>11292.64</v>
      </c>
    </row>
    <row r="85" spans="1:11" x14ac:dyDescent="0.25">
      <c r="A85" s="57">
        <v>46508</v>
      </c>
      <c r="B85" s="59" t="s">
        <v>200</v>
      </c>
      <c r="C85" s="58">
        <v>9660.2900000000009</v>
      </c>
      <c r="D85" s="59">
        <v>400.1</v>
      </c>
      <c r="E85" s="59" t="s">
        <v>201</v>
      </c>
      <c r="G85" s="57">
        <v>46508</v>
      </c>
      <c r="H85" s="58">
        <v>379093.13</v>
      </c>
      <c r="I85" s="58">
        <v>10831.23</v>
      </c>
      <c r="J85" s="59">
        <v>448.59</v>
      </c>
      <c r="K85" s="58">
        <v>11279.83</v>
      </c>
    </row>
    <row r="86" spans="1:11" x14ac:dyDescent="0.25">
      <c r="A86" s="57">
        <v>46539</v>
      </c>
      <c r="B86" s="59" t="s">
        <v>202</v>
      </c>
      <c r="C86" s="58">
        <v>9660.2900000000009</v>
      </c>
      <c r="D86" s="59">
        <v>388.67</v>
      </c>
      <c r="E86" s="59" t="s">
        <v>203</v>
      </c>
      <c r="G86" s="57">
        <v>46539</v>
      </c>
      <c r="H86" s="58">
        <v>368261.9</v>
      </c>
      <c r="I86" s="58">
        <v>10831.23</v>
      </c>
      <c r="J86" s="59">
        <v>435.78</v>
      </c>
      <c r="K86" s="58">
        <v>11267.01</v>
      </c>
    </row>
    <row r="87" spans="1:11" x14ac:dyDescent="0.25">
      <c r="A87" s="57">
        <v>46569</v>
      </c>
      <c r="B87" s="59" t="s">
        <v>204</v>
      </c>
      <c r="C87" s="58">
        <v>9660.2900000000009</v>
      </c>
      <c r="D87" s="59">
        <v>377.23</v>
      </c>
      <c r="E87" s="59" t="s">
        <v>205</v>
      </c>
      <c r="G87" s="57">
        <v>46569</v>
      </c>
      <c r="H87" s="58">
        <v>357430.67</v>
      </c>
      <c r="I87" s="58">
        <v>10831.23</v>
      </c>
      <c r="J87" s="59">
        <v>422.96</v>
      </c>
      <c r="K87" s="58">
        <v>11254.19</v>
      </c>
    </row>
    <row r="88" spans="1:11" x14ac:dyDescent="0.25">
      <c r="A88" s="57">
        <v>46600</v>
      </c>
      <c r="B88" s="59" t="s">
        <v>206</v>
      </c>
      <c r="C88" s="58">
        <v>9660.2900000000009</v>
      </c>
      <c r="D88" s="59">
        <v>365.8</v>
      </c>
      <c r="E88" s="59" t="s">
        <v>207</v>
      </c>
      <c r="G88" s="57">
        <v>46600</v>
      </c>
      <c r="H88" s="58">
        <v>346599.43</v>
      </c>
      <c r="I88" s="58">
        <v>10831.23</v>
      </c>
      <c r="J88" s="59">
        <v>410.14</v>
      </c>
      <c r="K88" s="58">
        <v>11241.37</v>
      </c>
    </row>
    <row r="89" spans="1:11" x14ac:dyDescent="0.25">
      <c r="A89" s="57">
        <v>46631</v>
      </c>
      <c r="B89" s="59" t="s">
        <v>208</v>
      </c>
      <c r="C89" s="58">
        <v>9660.2900000000009</v>
      </c>
      <c r="D89" s="59">
        <v>354.37</v>
      </c>
      <c r="E89" s="59" t="s">
        <v>209</v>
      </c>
      <c r="G89" s="57">
        <v>46631</v>
      </c>
      <c r="H89" s="58">
        <v>335768.2</v>
      </c>
      <c r="I89" s="58">
        <v>10831.23</v>
      </c>
      <c r="J89" s="59">
        <v>397.33</v>
      </c>
      <c r="K89" s="58">
        <v>11228.56</v>
      </c>
    </row>
    <row r="90" spans="1:11" x14ac:dyDescent="0.25">
      <c r="A90" s="57">
        <v>46661</v>
      </c>
      <c r="B90" s="59" t="s">
        <v>210</v>
      </c>
      <c r="C90" s="58">
        <v>9660.2900000000009</v>
      </c>
      <c r="D90" s="59">
        <v>342.94</v>
      </c>
      <c r="E90" s="59" t="s">
        <v>211</v>
      </c>
      <c r="G90" s="57">
        <v>46661</v>
      </c>
      <c r="H90" s="58">
        <v>324936.96999999997</v>
      </c>
      <c r="I90" s="58">
        <v>10831.23</v>
      </c>
      <c r="J90" s="59">
        <v>384.51</v>
      </c>
      <c r="K90" s="58">
        <v>11215.74</v>
      </c>
    </row>
    <row r="91" spans="1:11" x14ac:dyDescent="0.25">
      <c r="A91" s="57">
        <v>46692</v>
      </c>
      <c r="B91" s="59" t="s">
        <v>212</v>
      </c>
      <c r="C91" s="58">
        <v>9660.2900000000009</v>
      </c>
      <c r="D91" s="59">
        <v>331.51</v>
      </c>
      <c r="E91" s="59" t="s">
        <v>213</v>
      </c>
      <c r="G91" s="57">
        <v>46692</v>
      </c>
      <c r="H91" s="58">
        <v>314105.74</v>
      </c>
      <c r="I91" s="58">
        <v>10831.23</v>
      </c>
      <c r="J91" s="59">
        <v>371.69</v>
      </c>
      <c r="K91" s="58">
        <v>11202.92</v>
      </c>
    </row>
    <row r="92" spans="1:11" x14ac:dyDescent="0.25">
      <c r="A92" s="57">
        <v>46722</v>
      </c>
      <c r="B92" s="59" t="s">
        <v>214</v>
      </c>
      <c r="C92" s="58">
        <v>9660.2900000000009</v>
      </c>
      <c r="D92" s="59">
        <v>320.08</v>
      </c>
      <c r="E92" s="59" t="s">
        <v>215</v>
      </c>
      <c r="G92" s="57">
        <v>46722</v>
      </c>
      <c r="H92" s="58">
        <v>303274.51</v>
      </c>
      <c r="I92" s="58">
        <v>10831.23</v>
      </c>
      <c r="J92" s="59">
        <v>358.87</v>
      </c>
      <c r="K92" s="58">
        <v>11190.11</v>
      </c>
    </row>
    <row r="93" spans="1:11" x14ac:dyDescent="0.25">
      <c r="A93" s="57"/>
      <c r="B93" s="59"/>
      <c r="C93" s="92">
        <f>SUM(C81:C92)</f>
        <v>115923.48000000004</v>
      </c>
      <c r="D93" s="93">
        <f>SUM(D81:D92)</f>
        <v>4595.4000000000005</v>
      </c>
      <c r="E93" s="59"/>
      <c r="G93" s="57"/>
      <c r="I93" s="92">
        <v>129974.76</v>
      </c>
      <c r="J93" s="99">
        <f>SUM(J81:J92)</f>
        <v>5152.4099999999989</v>
      </c>
    </row>
    <row r="94" spans="1:11" x14ac:dyDescent="0.25">
      <c r="A94" s="57">
        <v>46753</v>
      </c>
      <c r="B94" s="59" t="s">
        <v>216</v>
      </c>
      <c r="C94" s="58">
        <v>9660.2900000000009</v>
      </c>
      <c r="D94" s="59">
        <v>308.64999999999998</v>
      </c>
      <c r="E94" s="59" t="s">
        <v>217</v>
      </c>
      <c r="G94" s="57">
        <v>46753</v>
      </c>
      <c r="H94" s="58">
        <v>292443.27</v>
      </c>
      <c r="I94" s="58">
        <v>10831.23</v>
      </c>
      <c r="J94" s="59">
        <v>346.06</v>
      </c>
      <c r="K94" s="58">
        <v>11177.29</v>
      </c>
    </row>
    <row r="95" spans="1:11" x14ac:dyDescent="0.25">
      <c r="A95" s="57">
        <v>46784</v>
      </c>
      <c r="B95" s="59" t="s">
        <v>218</v>
      </c>
      <c r="C95" s="58">
        <v>9660.2900000000009</v>
      </c>
      <c r="D95" s="59">
        <v>297.20999999999998</v>
      </c>
      <c r="E95" s="59" t="s">
        <v>219</v>
      </c>
      <c r="G95" s="57">
        <v>46784</v>
      </c>
      <c r="H95" s="58">
        <v>281612.03999999998</v>
      </c>
      <c r="I95" s="58">
        <v>10831.23</v>
      </c>
      <c r="J95" s="59">
        <v>333.24</v>
      </c>
      <c r="K95" s="58">
        <v>11164.47</v>
      </c>
    </row>
    <row r="96" spans="1:11" x14ac:dyDescent="0.25">
      <c r="A96" s="57">
        <v>46813</v>
      </c>
      <c r="B96" s="59" t="s">
        <v>220</v>
      </c>
      <c r="C96" s="58">
        <v>9660.2900000000009</v>
      </c>
      <c r="D96" s="59">
        <v>285.77999999999997</v>
      </c>
      <c r="E96" s="59" t="s">
        <v>221</v>
      </c>
      <c r="G96" s="57">
        <v>46813</v>
      </c>
      <c r="H96" s="58">
        <v>270780.81</v>
      </c>
      <c r="I96" s="58">
        <v>10831.23</v>
      </c>
      <c r="J96" s="59">
        <v>320.42</v>
      </c>
      <c r="K96" s="58">
        <v>11151.66</v>
      </c>
    </row>
    <row r="97" spans="1:11" x14ac:dyDescent="0.25">
      <c r="A97" s="57">
        <v>46844</v>
      </c>
      <c r="B97" s="59" t="s">
        <v>222</v>
      </c>
      <c r="C97" s="58">
        <v>9660.2900000000009</v>
      </c>
      <c r="D97" s="59">
        <v>274.35000000000002</v>
      </c>
      <c r="E97" s="59" t="s">
        <v>223</v>
      </c>
      <c r="G97" s="57">
        <v>46844</v>
      </c>
      <c r="H97" s="58">
        <v>259949.58</v>
      </c>
      <c r="I97" s="58">
        <v>10831.23</v>
      </c>
      <c r="J97" s="59">
        <v>307.61</v>
      </c>
      <c r="K97" s="58">
        <v>11138.84</v>
      </c>
    </row>
    <row r="98" spans="1:11" x14ac:dyDescent="0.25">
      <c r="A98" s="57">
        <v>46874</v>
      </c>
      <c r="B98" s="59" t="s">
        <v>224</v>
      </c>
      <c r="C98" s="58">
        <v>9660.2900000000009</v>
      </c>
      <c r="D98" s="59">
        <v>262.92</v>
      </c>
      <c r="E98" s="59" t="s">
        <v>225</v>
      </c>
      <c r="G98" s="57">
        <v>46874</v>
      </c>
      <c r="H98" s="58">
        <v>249118.34</v>
      </c>
      <c r="I98" s="58">
        <v>10831.23</v>
      </c>
      <c r="J98" s="59">
        <v>294.79000000000002</v>
      </c>
      <c r="K98" s="58">
        <v>11126.02</v>
      </c>
    </row>
    <row r="99" spans="1:11" x14ac:dyDescent="0.25">
      <c r="A99" s="57">
        <v>46905</v>
      </c>
      <c r="B99" s="59" t="s">
        <v>226</v>
      </c>
      <c r="C99" s="58">
        <v>9660.2900000000009</v>
      </c>
      <c r="D99" s="59">
        <v>251.49</v>
      </c>
      <c r="E99" s="59" t="s">
        <v>227</v>
      </c>
      <c r="G99" s="57">
        <v>46905</v>
      </c>
      <c r="H99" s="58">
        <v>238287.11</v>
      </c>
      <c r="I99" s="58">
        <v>10831.23</v>
      </c>
      <c r="J99" s="59">
        <v>281.97000000000003</v>
      </c>
      <c r="K99" s="58">
        <v>11113.21</v>
      </c>
    </row>
    <row r="100" spans="1:11" x14ac:dyDescent="0.25">
      <c r="A100" s="57">
        <v>46935</v>
      </c>
      <c r="B100" s="59" t="s">
        <v>228</v>
      </c>
      <c r="C100" s="58">
        <v>9660.2900000000009</v>
      </c>
      <c r="D100" s="59">
        <v>240.06</v>
      </c>
      <c r="E100" s="59" t="s">
        <v>229</v>
      </c>
      <c r="G100" s="57">
        <v>46935</v>
      </c>
      <c r="H100" s="58">
        <v>227455.88</v>
      </c>
      <c r="I100" s="58">
        <v>10831.23</v>
      </c>
      <c r="J100" s="59">
        <v>269.16000000000003</v>
      </c>
      <c r="K100" s="58">
        <v>11100.39</v>
      </c>
    </row>
    <row r="101" spans="1:11" x14ac:dyDescent="0.25">
      <c r="A101" s="57">
        <v>46966</v>
      </c>
      <c r="B101" s="59" t="s">
        <v>230</v>
      </c>
      <c r="C101" s="58">
        <v>9660.2900000000009</v>
      </c>
      <c r="D101" s="59">
        <v>228.63</v>
      </c>
      <c r="E101" s="59" t="s">
        <v>231</v>
      </c>
      <c r="G101" s="57">
        <v>46966</v>
      </c>
      <c r="H101" s="58">
        <v>216624.65</v>
      </c>
      <c r="I101" s="58">
        <v>10831.23</v>
      </c>
      <c r="J101" s="59">
        <v>256.33999999999997</v>
      </c>
      <c r="K101" s="58">
        <v>11087.57</v>
      </c>
    </row>
    <row r="102" spans="1:11" x14ac:dyDescent="0.25">
      <c r="A102" s="57">
        <v>46997</v>
      </c>
      <c r="B102" s="59" t="s">
        <v>232</v>
      </c>
      <c r="C102" s="58">
        <v>9660.2900000000009</v>
      </c>
      <c r="D102" s="59">
        <v>217.2</v>
      </c>
      <c r="E102" s="59" t="s">
        <v>233</v>
      </c>
      <c r="G102" s="57">
        <v>46997</v>
      </c>
      <c r="H102" s="58">
        <v>205793.41</v>
      </c>
      <c r="I102" s="58">
        <v>10831.23</v>
      </c>
      <c r="J102" s="59">
        <v>243.52</v>
      </c>
      <c r="K102" s="58">
        <v>11074.75</v>
      </c>
    </row>
    <row r="103" spans="1:11" x14ac:dyDescent="0.25">
      <c r="A103" s="57">
        <v>47027</v>
      </c>
      <c r="B103" s="59" t="s">
        <v>234</v>
      </c>
      <c r="C103" s="58">
        <v>9660.2900000000009</v>
      </c>
      <c r="D103" s="59">
        <v>205.76</v>
      </c>
      <c r="E103" s="59" t="s">
        <v>235</v>
      </c>
      <c r="G103" s="57">
        <v>47027</v>
      </c>
      <c r="H103" s="58">
        <v>194962.18</v>
      </c>
      <c r="I103" s="58">
        <v>10831.23</v>
      </c>
      <c r="J103" s="59">
        <v>230.71</v>
      </c>
      <c r="K103" s="58">
        <v>11061.94</v>
      </c>
    </row>
    <row r="104" spans="1:11" x14ac:dyDescent="0.25">
      <c r="A104" s="57">
        <v>47058</v>
      </c>
      <c r="B104" s="59" t="s">
        <v>236</v>
      </c>
      <c r="C104" s="58">
        <v>9660.2900000000009</v>
      </c>
      <c r="D104" s="59">
        <v>194.33</v>
      </c>
      <c r="E104" s="59" t="s">
        <v>237</v>
      </c>
      <c r="G104" s="57">
        <v>47058</v>
      </c>
      <c r="H104" s="58">
        <v>184130.95</v>
      </c>
      <c r="I104" s="58">
        <v>10831.23</v>
      </c>
      <c r="J104" s="59">
        <v>217.89</v>
      </c>
      <c r="K104" s="58">
        <v>11049.12</v>
      </c>
    </row>
    <row r="105" spans="1:11" x14ac:dyDescent="0.25">
      <c r="A105" s="57">
        <v>47088</v>
      </c>
      <c r="B105" s="59" t="s">
        <v>238</v>
      </c>
      <c r="C105" s="58">
        <v>9660.2900000000009</v>
      </c>
      <c r="D105" s="59">
        <v>182.9</v>
      </c>
      <c r="E105" s="59" t="s">
        <v>239</v>
      </c>
      <c r="G105" s="57">
        <v>47088</v>
      </c>
      <c r="H105" s="58">
        <v>173299.72</v>
      </c>
      <c r="I105" s="58">
        <v>10831.23</v>
      </c>
      <c r="J105" s="59">
        <v>205.07</v>
      </c>
      <c r="K105" s="58">
        <v>11036.3</v>
      </c>
    </row>
    <row r="106" spans="1:11" x14ac:dyDescent="0.25">
      <c r="A106" s="57"/>
      <c r="B106" s="59"/>
      <c r="C106" s="92">
        <v>115923.48</v>
      </c>
      <c r="D106" s="93">
        <f>SUM(D94:D105)</f>
        <v>2949.2799999999993</v>
      </c>
      <c r="E106" s="59"/>
      <c r="G106" s="57"/>
      <c r="I106" s="92">
        <v>129974.76</v>
      </c>
      <c r="J106" s="99">
        <f>SUM(J94:J105)</f>
        <v>3306.78</v>
      </c>
    </row>
    <row r="107" spans="1:11" x14ac:dyDescent="0.25">
      <c r="A107" s="57">
        <v>47119</v>
      </c>
      <c r="B107" s="59" t="s">
        <v>240</v>
      </c>
      <c r="C107" s="58">
        <v>9660.2900000000009</v>
      </c>
      <c r="D107" s="59">
        <v>171.47</v>
      </c>
      <c r="E107" s="59" t="s">
        <v>241</v>
      </c>
      <c r="G107" s="57">
        <v>47119</v>
      </c>
      <c r="H107" s="58">
        <v>162468.48000000001</v>
      </c>
      <c r="I107" s="58">
        <v>10831.23</v>
      </c>
      <c r="J107" s="59">
        <v>192.25</v>
      </c>
      <c r="K107" s="58">
        <v>11023.49</v>
      </c>
    </row>
    <row r="108" spans="1:11" x14ac:dyDescent="0.25">
      <c r="A108" s="57">
        <v>47150</v>
      </c>
      <c r="B108" s="59" t="s">
        <v>242</v>
      </c>
      <c r="C108" s="58">
        <v>9660.2900000000009</v>
      </c>
      <c r="D108" s="59">
        <v>160.04</v>
      </c>
      <c r="E108" s="59" t="s">
        <v>243</v>
      </c>
      <c r="G108" s="57">
        <v>47150</v>
      </c>
      <c r="H108" s="58">
        <v>151637.25</v>
      </c>
      <c r="I108" s="58">
        <v>10831.23</v>
      </c>
      <c r="J108" s="59">
        <v>179.44</v>
      </c>
      <c r="K108" s="58">
        <v>11010.67</v>
      </c>
    </row>
    <row r="109" spans="1:11" x14ac:dyDescent="0.25">
      <c r="A109" s="57">
        <v>47178</v>
      </c>
      <c r="B109" s="59" t="s">
        <v>244</v>
      </c>
      <c r="C109" s="58">
        <v>9660.2900000000009</v>
      </c>
      <c r="D109" s="59">
        <v>148.61000000000001</v>
      </c>
      <c r="E109" s="59" t="s">
        <v>245</v>
      </c>
      <c r="G109" s="57">
        <v>47178</v>
      </c>
      <c r="H109" s="58">
        <v>140806.01999999999</v>
      </c>
      <c r="I109" s="58">
        <v>10831.23</v>
      </c>
      <c r="J109" s="59">
        <v>166.62</v>
      </c>
      <c r="K109" s="58">
        <v>10997.85</v>
      </c>
    </row>
    <row r="110" spans="1:11" x14ac:dyDescent="0.25">
      <c r="A110" s="57">
        <v>47209</v>
      </c>
      <c r="B110" s="59" t="s">
        <v>246</v>
      </c>
      <c r="C110" s="58">
        <v>9660.2900000000009</v>
      </c>
      <c r="D110" s="59">
        <v>137.18</v>
      </c>
      <c r="E110" s="59" t="s">
        <v>247</v>
      </c>
      <c r="G110" s="57">
        <v>47209</v>
      </c>
      <c r="H110" s="58">
        <v>129974.79</v>
      </c>
      <c r="I110" s="58">
        <v>10831.23</v>
      </c>
      <c r="J110" s="59">
        <v>153.80000000000001</v>
      </c>
      <c r="K110" s="58">
        <v>10985.04</v>
      </c>
    </row>
    <row r="111" spans="1:11" x14ac:dyDescent="0.25">
      <c r="A111" s="57">
        <v>47239</v>
      </c>
      <c r="B111" s="59" t="s">
        <v>248</v>
      </c>
      <c r="C111" s="58">
        <v>9660.2900000000009</v>
      </c>
      <c r="D111" s="59">
        <v>125.74</v>
      </c>
      <c r="E111" s="59" t="s">
        <v>249</v>
      </c>
      <c r="G111" s="57">
        <v>47239</v>
      </c>
      <c r="H111" s="58">
        <v>119143.56</v>
      </c>
      <c r="I111" s="58">
        <v>10831.23</v>
      </c>
      <c r="J111" s="59">
        <v>140.99</v>
      </c>
      <c r="K111" s="58">
        <v>10972.22</v>
      </c>
    </row>
    <row r="112" spans="1:11" x14ac:dyDescent="0.25">
      <c r="A112" s="57">
        <v>47270</v>
      </c>
      <c r="B112" s="59" t="s">
        <v>250</v>
      </c>
      <c r="C112" s="58">
        <v>9660.2900000000009</v>
      </c>
      <c r="D112" s="59">
        <v>114.31</v>
      </c>
      <c r="E112" s="59" t="s">
        <v>251</v>
      </c>
      <c r="G112" s="57">
        <v>47270</v>
      </c>
      <c r="H112" s="58">
        <v>108312.32000000001</v>
      </c>
      <c r="I112" s="58">
        <v>10831.23</v>
      </c>
      <c r="J112" s="59">
        <v>128.16999999999999</v>
      </c>
      <c r="K112" s="58">
        <v>10959.4</v>
      </c>
    </row>
    <row r="113" spans="1:11" x14ac:dyDescent="0.25">
      <c r="A113" s="57">
        <v>47300</v>
      </c>
      <c r="B113" s="59" t="s">
        <v>252</v>
      </c>
      <c r="C113" s="58">
        <v>9660.2900000000009</v>
      </c>
      <c r="D113" s="59">
        <v>102.88</v>
      </c>
      <c r="E113" s="59" t="s">
        <v>253</v>
      </c>
      <c r="G113" s="57">
        <v>47300</v>
      </c>
      <c r="H113" s="58">
        <v>97481.09</v>
      </c>
      <c r="I113" s="58">
        <v>10831.23</v>
      </c>
      <c r="J113" s="59">
        <v>115.35</v>
      </c>
      <c r="K113" s="58">
        <v>10946.58</v>
      </c>
    </row>
    <row r="114" spans="1:11" x14ac:dyDescent="0.25">
      <c r="A114" s="57">
        <v>47331</v>
      </c>
      <c r="B114" s="59" t="s">
        <v>254</v>
      </c>
      <c r="C114" s="58">
        <v>9660.2900000000009</v>
      </c>
      <c r="D114" s="59">
        <v>91.45</v>
      </c>
      <c r="E114" s="59" t="s">
        <v>255</v>
      </c>
      <c r="G114" s="57">
        <v>47331</v>
      </c>
      <c r="H114" s="58">
        <v>86649.86</v>
      </c>
      <c r="I114" s="58">
        <v>10831.23</v>
      </c>
      <c r="J114" s="59">
        <v>102.54</v>
      </c>
      <c r="K114" s="58">
        <v>10933.77</v>
      </c>
    </row>
    <row r="115" spans="1:11" x14ac:dyDescent="0.25">
      <c r="A115" s="57">
        <v>47362</v>
      </c>
      <c r="B115" s="59" t="s">
        <v>256</v>
      </c>
      <c r="C115" s="58">
        <v>9660.2900000000009</v>
      </c>
      <c r="D115" s="59">
        <v>80.02</v>
      </c>
      <c r="E115" s="59" t="s">
        <v>257</v>
      </c>
      <c r="G115" s="57">
        <v>47362</v>
      </c>
      <c r="H115" s="58">
        <v>75818.63</v>
      </c>
      <c r="I115" s="58">
        <v>10831.23</v>
      </c>
      <c r="J115" s="59">
        <v>89.72</v>
      </c>
      <c r="K115" s="58">
        <v>10920.95</v>
      </c>
    </row>
    <row r="116" spans="1:11" x14ac:dyDescent="0.25">
      <c r="A116" s="57">
        <v>47392</v>
      </c>
      <c r="B116" s="59" t="s">
        <v>258</v>
      </c>
      <c r="C116" s="58">
        <v>9660.2900000000009</v>
      </c>
      <c r="D116" s="59">
        <v>68.59</v>
      </c>
      <c r="E116" s="59" t="s">
        <v>259</v>
      </c>
      <c r="G116" s="57">
        <v>47392</v>
      </c>
      <c r="H116" s="58">
        <v>64987.39</v>
      </c>
      <c r="I116" s="58">
        <v>10831.23</v>
      </c>
      <c r="J116" s="59">
        <v>76.900000000000006</v>
      </c>
      <c r="K116" s="58">
        <v>10908.13</v>
      </c>
    </row>
    <row r="117" spans="1:11" x14ac:dyDescent="0.25">
      <c r="A117" s="57">
        <v>47423</v>
      </c>
      <c r="B117" s="59" t="s">
        <v>260</v>
      </c>
      <c r="C117" s="58">
        <v>9660.2900000000009</v>
      </c>
      <c r="D117" s="59">
        <v>57.16</v>
      </c>
      <c r="E117" s="59" t="s">
        <v>261</v>
      </c>
      <c r="G117" s="57">
        <v>47423</v>
      </c>
      <c r="H117" s="58">
        <v>54156.160000000003</v>
      </c>
      <c r="I117" s="58">
        <v>10831.23</v>
      </c>
      <c r="J117" s="59">
        <v>64.08</v>
      </c>
      <c r="K117" s="58">
        <v>10895.32</v>
      </c>
    </row>
    <row r="118" spans="1:11" x14ac:dyDescent="0.25">
      <c r="A118" s="57">
        <v>47453</v>
      </c>
      <c r="B118" s="59" t="s">
        <v>262</v>
      </c>
      <c r="C118" s="58">
        <v>9660.2900000000009</v>
      </c>
      <c r="D118" s="59">
        <v>45.73</v>
      </c>
      <c r="E118" s="59" t="s">
        <v>263</v>
      </c>
      <c r="G118" s="57">
        <v>47453</v>
      </c>
      <c r="H118" s="58">
        <v>43324.93</v>
      </c>
      <c r="I118" s="58">
        <v>10831.23</v>
      </c>
      <c r="J118" s="59">
        <v>51.27</v>
      </c>
      <c r="K118" s="58">
        <v>10882.5</v>
      </c>
    </row>
    <row r="119" spans="1:11" x14ac:dyDescent="0.25">
      <c r="A119" s="57"/>
      <c r="B119" s="59"/>
      <c r="C119" s="92">
        <f>SUM(C107:C118)</f>
        <v>115923.48000000004</v>
      </c>
      <c r="D119" s="93">
        <f>SUM(D107:D118)</f>
        <v>1303.1799999999998</v>
      </c>
      <c r="E119" s="59"/>
      <c r="G119" s="57"/>
      <c r="I119" s="98">
        <f>SUM(I107:I118)</f>
        <v>129974.75999999997</v>
      </c>
      <c r="J119" s="99">
        <f>SUM(J107:J118)</f>
        <v>1461.1299999999999</v>
      </c>
    </row>
    <row r="120" spans="1:11" x14ac:dyDescent="0.25">
      <c r="A120" s="57">
        <v>47484</v>
      </c>
      <c r="B120" s="59" t="s">
        <v>264</v>
      </c>
      <c r="C120" s="58">
        <v>9660.2900000000009</v>
      </c>
      <c r="D120" s="59">
        <v>34.29</v>
      </c>
      <c r="E120" s="59" t="s">
        <v>265</v>
      </c>
      <c r="G120" s="57">
        <v>47484</v>
      </c>
      <c r="H120" s="58">
        <v>32493.7</v>
      </c>
      <c r="I120" s="58">
        <v>10831.23</v>
      </c>
      <c r="J120" s="59">
        <v>38.450000000000003</v>
      </c>
      <c r="K120" s="58">
        <v>10869.68</v>
      </c>
    </row>
    <row r="121" spans="1:11" x14ac:dyDescent="0.25">
      <c r="A121" s="57">
        <v>47515</v>
      </c>
      <c r="B121" s="59" t="s">
        <v>266</v>
      </c>
      <c r="C121" s="58">
        <v>9660.2900000000009</v>
      </c>
      <c r="D121" s="59">
        <v>22.86</v>
      </c>
      <c r="E121" s="59" t="s">
        <v>267</v>
      </c>
      <c r="G121" s="57">
        <v>47515</v>
      </c>
      <c r="H121" s="58">
        <v>21662.46</v>
      </c>
      <c r="I121" s="58">
        <v>10831.23</v>
      </c>
      <c r="J121" s="59">
        <v>25.63</v>
      </c>
      <c r="K121" s="58">
        <v>10856.87</v>
      </c>
    </row>
    <row r="122" spans="1:11" x14ac:dyDescent="0.25">
      <c r="A122" s="57">
        <v>47543</v>
      </c>
      <c r="B122" s="59" t="s">
        <v>48</v>
      </c>
      <c r="C122" s="58">
        <v>9660.2900000000009</v>
      </c>
      <c r="D122" s="59">
        <v>11.43</v>
      </c>
      <c r="E122" s="59" t="s">
        <v>268</v>
      </c>
      <c r="G122" s="57">
        <v>47543</v>
      </c>
      <c r="H122" s="58">
        <v>10831.23</v>
      </c>
      <c r="I122" s="58">
        <v>10831.23</v>
      </c>
      <c r="J122" s="59">
        <v>12.82</v>
      </c>
      <c r="K122" s="58">
        <v>10844.05</v>
      </c>
    </row>
    <row r="123" spans="1:11" x14ac:dyDescent="0.25">
      <c r="A123" s="57"/>
      <c r="B123" s="59"/>
      <c r="C123" s="92">
        <f>SUM(C120:C122)</f>
        <v>28980.870000000003</v>
      </c>
      <c r="D123" s="93">
        <f>SUM(D120:D122)</f>
        <v>68.58</v>
      </c>
      <c r="E123" s="59"/>
      <c r="G123" s="57"/>
      <c r="H123" s="58"/>
      <c r="I123" s="92">
        <v>32493.69</v>
      </c>
      <c r="J123" s="93">
        <f>SUM(J120:J122)</f>
        <v>76.900000000000006</v>
      </c>
      <c r="K123" s="58"/>
    </row>
    <row r="124" spans="1:11" x14ac:dyDescent="0.25">
      <c r="A124" s="57"/>
      <c r="B124" s="59"/>
      <c r="C124" s="92"/>
      <c r="D124" s="93"/>
      <c r="E124" s="59"/>
    </row>
    <row r="125" spans="1:11" x14ac:dyDescent="0.25">
      <c r="A125" s="59"/>
      <c r="B125" s="59" t="s">
        <v>269</v>
      </c>
      <c r="C125" s="58">
        <v>1072292</v>
      </c>
      <c r="D125" s="58">
        <v>71057.22</v>
      </c>
      <c r="E125" s="59" t="s">
        <v>270</v>
      </c>
      <c r="G125" s="59"/>
      <c r="H125" s="59" t="s">
        <v>269</v>
      </c>
      <c r="I125" s="58">
        <v>1072292</v>
      </c>
      <c r="J125" s="58">
        <v>78670.490000000005</v>
      </c>
      <c r="K125" s="58">
        <v>1150962.49</v>
      </c>
    </row>
    <row r="127" spans="1:11" x14ac:dyDescent="0.25">
      <c r="A127" t="s">
        <v>271</v>
      </c>
    </row>
    <row r="129" spans="1:1" x14ac:dyDescent="0.25">
      <c r="A129" t="s">
        <v>272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8" r:id="rId4" name="Control 6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3078" r:id="rId4" name="Control 6"/>
      </mc:Fallback>
    </mc:AlternateContent>
    <mc:AlternateContent xmlns:mc="http://schemas.openxmlformats.org/markup-compatibility/2006">
      <mc:Choice Requires="x14">
        <control shapeId="3079" r:id="rId6" name="Control 7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3079" r:id="rId6" name="Control 7"/>
      </mc:Fallback>
    </mc:AlternateContent>
    <mc:AlternateContent xmlns:mc="http://schemas.openxmlformats.org/markup-compatibility/2006">
      <mc:Choice Requires="x14">
        <control shapeId="3080" r:id="rId7" name="Control 8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3080" r:id="rId7" name="Control 8"/>
      </mc:Fallback>
    </mc:AlternateContent>
    <mc:AlternateContent xmlns:mc="http://schemas.openxmlformats.org/markup-compatibility/2006">
      <mc:Choice Requires="x14">
        <control shapeId="3081" r:id="rId8" name="Control 9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3081" r:id="rId8" name="Control 9"/>
      </mc:Fallback>
    </mc:AlternateContent>
    <mc:AlternateContent xmlns:mc="http://schemas.openxmlformats.org/markup-compatibility/2006">
      <mc:Choice Requires="x14">
        <control shapeId="3082" r:id="rId9" name="Control 10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3082" r:id="rId9" name="Control 10"/>
      </mc:Fallback>
    </mc:AlternateContent>
    <mc:AlternateContent xmlns:mc="http://schemas.openxmlformats.org/markup-compatibility/2006">
      <mc:Choice Requires="x14">
        <control shapeId="3083" r:id="rId10" name="Control 1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3083" r:id="rId10" name="Control 11"/>
      </mc:Fallback>
    </mc:AlternateContent>
    <mc:AlternateContent xmlns:mc="http://schemas.openxmlformats.org/markup-compatibility/2006">
      <mc:Choice Requires="x14">
        <control shapeId="3084" r:id="rId11" name="Control 12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3084" r:id="rId11" name="Control 12"/>
      </mc:Fallback>
    </mc:AlternateContent>
    <mc:AlternateContent xmlns:mc="http://schemas.openxmlformats.org/markup-compatibility/2006">
      <mc:Choice Requires="x14">
        <control shapeId="3085" r:id="rId12" name="Control 13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3085" r:id="rId12" name="Control 13"/>
      </mc:Fallback>
    </mc:AlternateContent>
    <mc:AlternateContent xmlns:mc="http://schemas.openxmlformats.org/markup-compatibility/2006">
      <mc:Choice Requires="x14">
        <control shapeId="3086" r:id="rId13" name="Control 14">
          <controlPr defaultSize="0" r:id="rId1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152400</xdr:colOff>
                <xdr:row>1</xdr:row>
                <xdr:rowOff>38100</xdr:rowOff>
              </to>
            </anchor>
          </controlPr>
        </control>
      </mc:Choice>
      <mc:Fallback>
        <control shapeId="3086" r:id="rId13" name="Control 14"/>
      </mc:Fallback>
    </mc:AlternateContent>
    <mc:AlternateContent xmlns:mc="http://schemas.openxmlformats.org/markup-compatibility/2006">
      <mc:Choice Requires="x14">
        <control shapeId="3087" r:id="rId15" name="Control 15">
          <controlPr defaultSize="0" r:id="rId1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152400</xdr:colOff>
                <xdr:row>1</xdr:row>
                <xdr:rowOff>38100</xdr:rowOff>
              </to>
            </anchor>
          </controlPr>
        </control>
      </mc:Choice>
      <mc:Fallback>
        <control shapeId="3087" r:id="rId15" name="Control 15"/>
      </mc:Fallback>
    </mc:AlternateContent>
    <mc:AlternateContent xmlns:mc="http://schemas.openxmlformats.org/markup-compatibility/2006">
      <mc:Choice Requires="x14">
        <control shapeId="3088" r:id="rId16" name="Control 16">
          <controlPr defaultSize="0" r:id="rId1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152400</xdr:colOff>
                <xdr:row>1</xdr:row>
                <xdr:rowOff>38100</xdr:rowOff>
              </to>
            </anchor>
          </controlPr>
        </control>
      </mc:Choice>
      <mc:Fallback>
        <control shapeId="3088" r:id="rId16" name="Control 16"/>
      </mc:Fallback>
    </mc:AlternateContent>
    <mc:AlternateContent xmlns:mc="http://schemas.openxmlformats.org/markup-compatibility/2006">
      <mc:Choice Requires="x14">
        <control shapeId="3089" r:id="rId17" name="Control 17">
          <controlPr defaultSize="0" r:id="rId1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152400</xdr:colOff>
                <xdr:row>1</xdr:row>
                <xdr:rowOff>38100</xdr:rowOff>
              </to>
            </anchor>
          </controlPr>
        </control>
      </mc:Choice>
      <mc:Fallback>
        <control shapeId="3089" r:id="rId17" name="Control 17"/>
      </mc:Fallback>
    </mc:AlternateContent>
    <mc:AlternateContent xmlns:mc="http://schemas.openxmlformats.org/markup-compatibility/2006">
      <mc:Choice Requires="x14">
        <control shapeId="3090" r:id="rId18" name="Control 18">
          <controlPr defaultSize="0" r:id="rId1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1</xdr:row>
                <xdr:rowOff>76200</xdr:rowOff>
              </to>
            </anchor>
          </controlPr>
        </control>
      </mc:Choice>
      <mc:Fallback>
        <control shapeId="3090" r:id="rId18" name="Control 18"/>
      </mc:Fallback>
    </mc:AlternateContent>
    <mc:AlternateContent xmlns:mc="http://schemas.openxmlformats.org/markup-compatibility/2006">
      <mc:Choice Requires="x14">
        <control shapeId="3091" r:id="rId20" name="Control 19">
          <controlPr defaultSize="0" r:id="rId2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1</xdr:row>
                <xdr:rowOff>76200</xdr:rowOff>
              </to>
            </anchor>
          </controlPr>
        </control>
      </mc:Choice>
      <mc:Fallback>
        <control shapeId="3091" r:id="rId20" name="Control 19"/>
      </mc:Fallback>
    </mc:AlternateContent>
    <mc:AlternateContent xmlns:mc="http://schemas.openxmlformats.org/markup-compatibility/2006">
      <mc:Choice Requires="x14">
        <control shapeId="3092" r:id="rId22" name="Control 20">
          <controlPr defaultSize="0" r:id="rId2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1</xdr:row>
                <xdr:rowOff>76200</xdr:rowOff>
              </to>
            </anchor>
          </controlPr>
        </control>
      </mc:Choice>
      <mc:Fallback>
        <control shapeId="3092" r:id="rId22" name="Control 20"/>
      </mc:Fallback>
    </mc:AlternateContent>
    <mc:AlternateContent xmlns:mc="http://schemas.openxmlformats.org/markup-compatibility/2006">
      <mc:Choice Requires="x14">
        <control shapeId="3093" r:id="rId23" name="Control 21">
          <controlPr defaultSize="0" r:id="rId2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1</xdr:row>
                <xdr:rowOff>76200</xdr:rowOff>
              </to>
            </anchor>
          </controlPr>
        </control>
      </mc:Choice>
      <mc:Fallback>
        <control shapeId="3093" r:id="rId23" name="Control 2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9</vt:i4>
      </vt:variant>
    </vt:vector>
  </HeadingPairs>
  <TitlesOfParts>
    <vt:vector size="9" baseType="lpstr">
      <vt:lpstr>2018</vt:lpstr>
      <vt:lpstr> eelarvestrateegasse koond</vt:lpstr>
      <vt:lpstr>2018l</vt:lpstr>
      <vt:lpstr>2019</vt:lpstr>
      <vt:lpstr>2020</vt:lpstr>
      <vt:lpstr>2021</vt:lpstr>
      <vt:lpstr>2022</vt:lpstr>
      <vt:lpstr>2023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kylliki9</dc:creator>
  <cp:lastModifiedBy>Külli Mõttus</cp:lastModifiedBy>
  <cp:lastPrinted>2020-07-31T12:52:22Z</cp:lastPrinted>
  <dcterms:created xsi:type="dcterms:W3CDTF">2018-01-14T19:07:10Z</dcterms:created>
  <dcterms:modified xsi:type="dcterms:W3CDTF">2021-07-30T08:22:06Z</dcterms:modified>
</cp:coreProperties>
</file>