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4ba5afd9bd88311/Töölaud/1 KuLLI/2021/Eelarve/"/>
    </mc:Choice>
  </mc:AlternateContent>
  <xr:revisionPtr revIDLastSave="0" documentId="8_{15B8D77F-2033-4E07-9860-96DA548D69F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elarve projekt 2021" sheetId="1" r:id="rId1"/>
    <sheet name="0" sheetId="2" r:id="rId2"/>
    <sheet name="1" sheetId="4" r:id="rId3"/>
    <sheet name="2" sheetId="5" r:id="rId4"/>
    <sheet name="3" sheetId="3" r:id="rId5"/>
  </sheets>
  <definedNames>
    <definedName name="_xlnm._FilterDatabase" localSheetId="1" hidden="1">'0'!$A$1:$B$96</definedName>
  </definedNames>
  <calcPr calcId="181029"/>
</workbook>
</file>

<file path=xl/calcChain.xml><?xml version="1.0" encoding="utf-8"?>
<calcChain xmlns="http://schemas.openxmlformats.org/spreadsheetml/2006/main">
  <c r="G7" i="1" l="1"/>
  <c r="H105" i="1"/>
  <c r="C223" i="1"/>
  <c r="C222" i="1"/>
  <c r="C221" i="1"/>
  <c r="C220" i="1"/>
  <c r="C219" i="1"/>
  <c r="C218" i="1"/>
  <c r="C217" i="1"/>
  <c r="C216" i="1"/>
  <c r="C215" i="1"/>
  <c r="C200" i="1"/>
  <c r="C199" i="1"/>
  <c r="C198" i="1"/>
  <c r="C197" i="1"/>
  <c r="C19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H7" i="1"/>
  <c r="F62" i="1"/>
  <c r="F8" i="1" l="1"/>
  <c r="F12" i="1"/>
  <c r="F7" i="1" s="1"/>
  <c r="F16" i="1"/>
  <c r="F31" i="1"/>
  <c r="F36" i="1"/>
  <c r="F30" i="1" s="1"/>
  <c r="F64" i="1" s="1"/>
  <c r="F41" i="1"/>
  <c r="F57" i="1"/>
  <c r="F68" i="1"/>
  <c r="G68" i="1" s="1"/>
  <c r="F76" i="1"/>
  <c r="F79" i="1"/>
  <c r="F88" i="1"/>
  <c r="F96" i="1"/>
  <c r="F111" i="1"/>
  <c r="F117" i="1"/>
  <c r="G117" i="1" s="1"/>
  <c r="F155" i="1"/>
  <c r="F180" i="1"/>
  <c r="E64" i="1"/>
  <c r="E193" i="1"/>
  <c r="C224" i="1"/>
  <c r="E8" i="1"/>
  <c r="F192" i="1" l="1"/>
  <c r="F40" i="1"/>
  <c r="F56" i="1" s="1"/>
  <c r="E68" i="1"/>
  <c r="F193" i="1" l="1"/>
  <c r="G193" i="1" s="1"/>
  <c r="G192" i="1"/>
  <c r="H63" i="1"/>
  <c r="H9" i="1" l="1"/>
  <c r="H10" i="1"/>
  <c r="H11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2" i="1"/>
  <c r="H33" i="1"/>
  <c r="H34" i="1"/>
  <c r="H35" i="1"/>
  <c r="H37" i="1"/>
  <c r="H38" i="1"/>
  <c r="H39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8" i="1"/>
  <c r="H59" i="1"/>
  <c r="H60" i="1"/>
  <c r="H61" i="1"/>
  <c r="H65" i="1"/>
  <c r="H66" i="1"/>
  <c r="H67" i="1"/>
  <c r="H69" i="1"/>
  <c r="H70" i="1"/>
  <c r="H71" i="1"/>
  <c r="H72" i="1"/>
  <c r="H73" i="1"/>
  <c r="H74" i="1"/>
  <c r="H75" i="1"/>
  <c r="H77" i="1"/>
  <c r="H78" i="1"/>
  <c r="H80" i="1"/>
  <c r="H81" i="1"/>
  <c r="H82" i="1"/>
  <c r="H83" i="1"/>
  <c r="H84" i="1"/>
  <c r="H85" i="1"/>
  <c r="H86" i="1"/>
  <c r="H87" i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3" i="1"/>
  <c r="H104" i="1"/>
  <c r="H106" i="1"/>
  <c r="H107" i="1"/>
  <c r="H108" i="1"/>
  <c r="H109" i="1"/>
  <c r="H110" i="1"/>
  <c r="H112" i="1"/>
  <c r="H113" i="1"/>
  <c r="H114" i="1"/>
  <c r="H115" i="1"/>
  <c r="H116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1" i="1"/>
  <c r="H182" i="1"/>
  <c r="H183" i="1"/>
  <c r="H184" i="1"/>
  <c r="H185" i="1"/>
  <c r="H186" i="1"/>
  <c r="H187" i="1"/>
  <c r="H188" i="1"/>
  <c r="H189" i="1"/>
  <c r="H190" i="1"/>
  <c r="H191" i="1"/>
  <c r="E12" i="1"/>
  <c r="E16" i="1"/>
  <c r="E31" i="1"/>
  <c r="E30" i="1" s="1"/>
  <c r="E36" i="1"/>
  <c r="E41" i="1"/>
  <c r="E57" i="1"/>
  <c r="E76" i="1"/>
  <c r="E79" i="1"/>
  <c r="E88" i="1"/>
  <c r="E96" i="1"/>
  <c r="E111" i="1"/>
  <c r="E117" i="1"/>
  <c r="E155" i="1"/>
  <c r="E180" i="1"/>
  <c r="L10" i="2"/>
  <c r="D64" i="2"/>
  <c r="D69" i="2" s="1"/>
  <c r="Q50" i="2"/>
  <c r="L41" i="2"/>
  <c r="O27" i="2"/>
  <c r="N27" i="2"/>
  <c r="M24" i="2"/>
  <c r="L24" i="2"/>
  <c r="N26" i="2" s="1"/>
  <c r="D13" i="2"/>
  <c r="K12" i="2"/>
  <c r="K11" i="2"/>
  <c r="L9" i="2"/>
  <c r="K9" i="2"/>
  <c r="K7" i="2"/>
  <c r="K5" i="2"/>
  <c r="K17" i="2" s="1"/>
  <c r="A1" i="2"/>
  <c r="E192" i="1" l="1"/>
  <c r="E7" i="1"/>
  <c r="E40" i="1" s="1"/>
  <c r="E56" i="1" s="1"/>
  <c r="E62" i="1" s="1"/>
  <c r="L32" i="2"/>
  <c r="K35" i="2" s="1"/>
  <c r="K18" i="2"/>
  <c r="K36" i="2" s="1"/>
  <c r="K50" i="2" l="1"/>
  <c r="K52" i="2" s="1"/>
  <c r="K54" i="2" s="1"/>
  <c r="K56" i="2" s="1"/>
  <c r="N50" i="2"/>
  <c r="M17" i="2"/>
  <c r="D41" i="1" l="1"/>
  <c r="H41" i="1" s="1"/>
  <c r="D57" i="1"/>
  <c r="H57" i="1" s="1"/>
  <c r="D36" i="1"/>
  <c r="H36" i="1" s="1"/>
  <c r="C41" i="1" l="1"/>
  <c r="D68" i="1" l="1"/>
  <c r="H68" i="1" s="1"/>
  <c r="C117" i="1" l="1"/>
  <c r="C111" i="1"/>
  <c r="C96" i="1"/>
  <c r="C88" i="1"/>
  <c r="C79" i="1"/>
  <c r="C76" i="1"/>
  <c r="C68" i="1"/>
  <c r="C57" i="1"/>
  <c r="C36" i="1"/>
  <c r="C31" i="1"/>
  <c r="C16" i="1"/>
  <c r="C12" i="1"/>
  <c r="C8" i="1"/>
  <c r="C7" i="1" l="1"/>
  <c r="C30" i="1"/>
  <c r="C40" i="1" l="1"/>
  <c r="C56" i="1" s="1"/>
  <c r="D155" i="1"/>
  <c r="H155" i="1" s="1"/>
  <c r="D8" i="1" l="1"/>
  <c r="H8" i="1" s="1"/>
  <c r="D12" i="1"/>
  <c r="H12" i="1" s="1"/>
  <c r="D16" i="1"/>
  <c r="H16" i="1" s="1"/>
  <c r="D31" i="1"/>
  <c r="D76" i="1"/>
  <c r="H76" i="1" s="1"/>
  <c r="D79" i="1"/>
  <c r="H79" i="1" s="1"/>
  <c r="D88" i="1"/>
  <c r="H88" i="1" s="1"/>
  <c r="D96" i="1"/>
  <c r="H96" i="1" s="1"/>
  <c r="D111" i="1"/>
  <c r="H111" i="1" s="1"/>
  <c r="D117" i="1"/>
  <c r="H117" i="1" s="1"/>
  <c r="D180" i="1"/>
  <c r="H180" i="1" s="1"/>
  <c r="D30" i="1" l="1"/>
  <c r="H30" i="1" s="1"/>
  <c r="H31" i="1"/>
  <c r="D192" i="1"/>
  <c r="H192" i="1" s="1"/>
  <c r="D7" i="1"/>
  <c r="D40" i="1" l="1"/>
  <c r="D56" i="1" l="1"/>
  <c r="H40" i="1"/>
  <c r="H56" i="1" l="1"/>
  <c r="D62" i="1"/>
  <c r="H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Külli Mõttus</author>
  </authors>
  <commentList>
    <comment ref="G14" authorId="0" shapeId="0" xr:uid="{9A97C202-C2C4-4291-BE58-1D9D0D17929A}">
      <text>
        <r>
          <rPr>
            <b/>
            <sz val="11"/>
            <color indexed="81"/>
            <rFont val="Segoe UI"/>
            <charset val="1"/>
          </rPr>
          <t>Külli Mõttus:</t>
        </r>
        <r>
          <rPr>
            <sz val="11"/>
            <color indexed="81"/>
            <rFont val="Segoe UI"/>
            <charset val="1"/>
          </rPr>
          <t xml:space="preserve">
suurenes toetus tt10400 (asendus ja järelhooldus)</t>
        </r>
      </text>
    </comment>
    <comment ref="G70" authorId="0" shapeId="0" xr:uid="{B52B5DD7-E9E7-47D8-BEC7-768D6937BC18}">
      <text>
        <r>
          <rPr>
            <b/>
            <sz val="11"/>
            <color indexed="81"/>
            <rFont val="Segoe UI"/>
            <charset val="1"/>
          </rPr>
          <t>Külli Mõttus:</t>
        </r>
        <r>
          <rPr>
            <sz val="11"/>
            <color indexed="81"/>
            <rFont val="Segoe UI"/>
            <charset val="1"/>
          </rPr>
          <t xml:space="preserve">
1500 Abja Kultuurimaja garaazi renov ümbertõstmine (3 kabinetipõrand), avalike suhete spetsialisti palk täies mahus vallavalitsuse eelarvesse, enne oli 0.5 k ajalehe eelarves)
</t>
        </r>
      </text>
    </comment>
    <comment ref="G127" authorId="0" shapeId="0" xr:uid="{64A10232-727B-4386-B21E-2AF404A62439}">
      <text>
        <r>
          <rPr>
            <b/>
            <sz val="11"/>
            <color indexed="81"/>
            <rFont val="Segoe UI"/>
            <charset val="1"/>
          </rPr>
          <t>Külli Mõttus:</t>
        </r>
        <r>
          <rPr>
            <sz val="11"/>
            <color indexed="81"/>
            <rFont val="Segoe UI"/>
            <charset val="1"/>
          </rPr>
          <t xml:space="preserve">
muudetud palgakulude koosseisu, lisatud töö- ja puhkelaagri palgad 15 lapsele</t>
        </r>
      </text>
    </comment>
    <comment ref="G146" authorId="0" shapeId="0" xr:uid="{2B5A7D4D-F4C6-4BC9-A051-6DAA58E723A8}">
      <text>
        <r>
          <rPr>
            <b/>
            <sz val="11"/>
            <color indexed="81"/>
            <rFont val="Segoe UI"/>
            <charset val="1"/>
          </rPr>
          <t>Külli Mõttus:</t>
        </r>
        <r>
          <rPr>
            <sz val="11"/>
            <color indexed="81"/>
            <rFont val="Segoe UI"/>
            <charset val="1"/>
          </rPr>
          <t xml:space="preserve">
garaazi renoveerimisest osa vallavalitsuse investeringute katteks</t>
        </r>
      </text>
    </comment>
    <comment ref="G153" authorId="0" shapeId="0" xr:uid="{75E041F2-E978-4D62-A13E-508D69F2769B}">
      <text>
        <r>
          <rPr>
            <b/>
            <sz val="11"/>
            <color indexed="81"/>
            <rFont val="Segoe UI"/>
            <charset val="1"/>
          </rPr>
          <t>Külli Mõttus:</t>
        </r>
        <r>
          <rPr>
            <sz val="11"/>
            <color indexed="81"/>
            <rFont val="Segoe UI"/>
            <charset val="1"/>
          </rPr>
          <t xml:space="preserve">
ajalehe toimetaja 0.5 kohta lisatud vallavalitsuse eelarvesse, leping avalike suhete nõunikuga, ametijuhendis ka ajalehe toimetamine</t>
        </r>
      </text>
    </comment>
    <comment ref="G188" authorId="0" shapeId="0" xr:uid="{9D1F9ED9-16D0-4316-90DC-C8228251EC35}">
      <text>
        <r>
          <rPr>
            <b/>
            <sz val="11"/>
            <color indexed="81"/>
            <rFont val="Segoe UI"/>
            <charset val="1"/>
          </rPr>
          <t>Külli Mõttus:</t>
        </r>
        <r>
          <rPr>
            <sz val="11"/>
            <color indexed="81"/>
            <rFont val="Segoe UI"/>
            <charset val="1"/>
          </rPr>
          <t xml:space="preserve">
toetuse suurenemise arvel kulude suurendamine</t>
        </r>
      </text>
    </comment>
  </commentList>
</comments>
</file>

<file path=xl/sharedStrings.xml><?xml version="1.0" encoding="utf-8"?>
<sst xmlns="http://schemas.openxmlformats.org/spreadsheetml/2006/main" count="463" uniqueCount="364">
  <si>
    <t>Kirje nimetus</t>
  </si>
  <si>
    <t>PÕHITEGEVUSE TULUD KOKKU</t>
  </si>
  <si>
    <t>Maksutulud</t>
  </si>
  <si>
    <t>Füüsilise isiku tulumaks</t>
  </si>
  <si>
    <t>Maamaks</t>
  </si>
  <si>
    <t>Tulud kaupade ja teenuste müügist</t>
  </si>
  <si>
    <t>Saadud toetused tegevuskuludeks</t>
  </si>
  <si>
    <t>Tasandusfond</t>
  </si>
  <si>
    <t xml:space="preserve">Toetusfond </t>
  </si>
  <si>
    <t>Muud saadud toetused tegevuskuludeks</t>
  </si>
  <si>
    <t>Sihtfinantseerimine tegevuskuludeks</t>
  </si>
  <si>
    <t>Mittesihtotstarbelised toetused</t>
  </si>
  <si>
    <t xml:space="preserve">Muud tegevustulud </t>
  </si>
  <si>
    <t>Maardlate kaevandamisõiguse tasu</t>
  </si>
  <si>
    <t>Kohaliku tähtsusega maardlate kaevandamisõiguse tasu</t>
  </si>
  <si>
    <t>Tasu üleriigilise tähtsusega maardlatest väljapumbatud kaevandus- ja karjäärivee erikasutusest</t>
  </si>
  <si>
    <t>Laekumine vee erikasutusest</t>
  </si>
  <si>
    <t>Saastetasud ja keskkonnale tekitatud kahju hüvitis</t>
  </si>
  <si>
    <t>Trahvid</t>
  </si>
  <si>
    <t>Muud tulud varadelt</t>
  </si>
  <si>
    <t>Tulud varude müügist</t>
  </si>
  <si>
    <t xml:space="preserve">Muud tulud </t>
  </si>
  <si>
    <t>PÕHITEGEVUSE KULUD KOKKU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</si>
  <si>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</si>
  <si>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</si>
  <si>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</si>
  <si>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</si>
  <si>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</si>
  <si>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</si>
  <si>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</si>
  <si>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</si>
  <si>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</si>
  <si>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</si>
  <si>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</si>
  <si>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</si>
  <si>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</si>
  <si>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</si>
  <si>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</si>
  <si>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</si>
  <si>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</si>
  <si>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</si>
  <si>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</si>
  <si>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</si>
  <si>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Finantstkulud (-)</t>
  </si>
  <si>
    <t>EELARVE TULEM (ÜLEJÄÄK (+) / PUUDUJÄÄK (-))</t>
  </si>
  <si>
    <t>FINANTSEERIMISTEGEVUS</t>
  </si>
  <si>
    <t>Kohustuste tasumine (-)</t>
  </si>
  <si>
    <t>LIKVIIDSETE VARADE MUUTUS (+ suurenemine, - vähenemine)</t>
  </si>
  <si>
    <t>10</t>
  </si>
  <si>
    <t>tunnus</t>
  </si>
  <si>
    <t>01111</t>
  </si>
  <si>
    <t>01112</t>
  </si>
  <si>
    <t>Reservfond</t>
  </si>
  <si>
    <t>01114</t>
  </si>
  <si>
    <t>Muud üldised teenused</t>
  </si>
  <si>
    <t>01330</t>
  </si>
  <si>
    <t>01700</t>
  </si>
  <si>
    <t>01800</t>
  </si>
  <si>
    <t>Üldiseloomuga ülekanded valitsussektoris</t>
  </si>
  <si>
    <t>04210</t>
  </si>
  <si>
    <t>Muu soojamajandus</t>
  </si>
  <si>
    <t>04360</t>
  </si>
  <si>
    <t>04510</t>
  </si>
  <si>
    <t>04710</t>
  </si>
  <si>
    <t>Kaubandus ja laondus</t>
  </si>
  <si>
    <t>Turism</t>
  </si>
  <si>
    <t>04730</t>
  </si>
  <si>
    <t>04740</t>
  </si>
  <si>
    <t>05100</t>
  </si>
  <si>
    <t>05101</t>
  </si>
  <si>
    <t>05600</t>
  </si>
  <si>
    <t>Muu keskkonnakaitse (sh keskkonnakaitse haldus)</t>
  </si>
  <si>
    <t>06300</t>
  </si>
  <si>
    <t>Elamu- ja kommunaalmajandus</t>
  </si>
  <si>
    <t>06605</t>
  </si>
  <si>
    <t>07210</t>
  </si>
  <si>
    <t>07240</t>
  </si>
  <si>
    <t>07600</t>
  </si>
  <si>
    <t>08102</t>
  </si>
  <si>
    <t>08103</t>
  </si>
  <si>
    <t>08107</t>
  </si>
  <si>
    <t>Abja Noortekeskus</t>
  </si>
  <si>
    <t>Mõisaküla Noortekeskus</t>
  </si>
  <si>
    <t>08109</t>
  </si>
  <si>
    <t>Abja Raamatukogu</t>
  </si>
  <si>
    <t>Kamara Raamatukogu</t>
  </si>
  <si>
    <t>Halliste Raamatukogu</t>
  </si>
  <si>
    <t>08202</t>
  </si>
  <si>
    <t>Abja Kultuurimaja</t>
  </si>
  <si>
    <t>Karksi-Nuia Kultuurikeskus</t>
  </si>
  <si>
    <t>Mõisaküla Kultuurimaja</t>
  </si>
  <si>
    <t>Kaarli Rahvamaja</t>
  </si>
  <si>
    <t>Uue-Kariste Rahvamaja</t>
  </si>
  <si>
    <t>08203</t>
  </si>
  <si>
    <t>08300</t>
  </si>
  <si>
    <t>08400</t>
  </si>
  <si>
    <t>Religiooni- ja muud ühiskonnateenused Halliste</t>
  </si>
  <si>
    <t>09110</t>
  </si>
  <si>
    <t>09212</t>
  </si>
  <si>
    <t>Halliste Põhikool</t>
  </si>
  <si>
    <t>09500</t>
  </si>
  <si>
    <t>Abja Päevakeskus</t>
  </si>
  <si>
    <t>09510</t>
  </si>
  <si>
    <t>Abja Muusikakool</t>
  </si>
  <si>
    <t>Karksi-Nuia Muusikakool</t>
  </si>
  <si>
    <t>09600</t>
  </si>
  <si>
    <t>09601</t>
  </si>
  <si>
    <t>09602</t>
  </si>
  <si>
    <t>Muu puuetega inimeste sotsiaalne kaitse</t>
  </si>
  <si>
    <t>10121</t>
  </si>
  <si>
    <t>10200</t>
  </si>
  <si>
    <t>10402</t>
  </si>
  <si>
    <t>Muu perekondade ja laste sotsiaalne kaitse</t>
  </si>
  <si>
    <t>Riiklik toimetulekutoetus</t>
  </si>
  <si>
    <t>10701</t>
  </si>
  <si>
    <t>10900</t>
  </si>
  <si>
    <t>PÕHITEGEVUSE KULUDE JA INVESTEERIMISTEGEVUSE VÄLJAMINEKUTE JAOTUS TEGEVUSALADE JÄRGI</t>
  </si>
  <si>
    <t>01</t>
  </si>
  <si>
    <t>Üldised valitsussektori teenused</t>
  </si>
  <si>
    <t>04</t>
  </si>
  <si>
    <t>Majandus</t>
  </si>
  <si>
    <t>Põllumajandus</t>
  </si>
  <si>
    <t>Maanteetransport (vallateede- ja tänavate korrashoid)</t>
  </si>
  <si>
    <t>05</t>
  </si>
  <si>
    <t>Keskkonnakaitse</t>
  </si>
  <si>
    <t>Jäätmekäitlus (prügivedu)</t>
  </si>
  <si>
    <t>06</t>
  </si>
  <si>
    <t>Hulkuvate loomadega seotud tegevus</t>
  </si>
  <si>
    <t>07</t>
  </si>
  <si>
    <t>Tervishoid</t>
  </si>
  <si>
    <t>Ambulatoorsed teenused (kiirabi)</t>
  </si>
  <si>
    <t>Muu tervishoid, sh. tervishoiu haldamine</t>
  </si>
  <si>
    <t>08</t>
  </si>
  <si>
    <t>Vabaaeg, kultuur ja religioon</t>
  </si>
  <si>
    <t>Abja Gümnaasiumi ujula</t>
  </si>
  <si>
    <t>09</t>
  </si>
  <si>
    <t>Haridus</t>
  </si>
  <si>
    <t>Eelharidus (lasteaiad)- kohamaksud</t>
  </si>
  <si>
    <t>Sotsiaalne kaitse</t>
  </si>
  <si>
    <t>Muu sotsiaalne kaitse, sh. sotsiaalse kaitse haldus</t>
  </si>
  <si>
    <t>4,5,6</t>
  </si>
  <si>
    <t>5,6</t>
  </si>
  <si>
    <t xml:space="preserve">08102 </t>
  </si>
  <si>
    <t xml:space="preserve">08201 </t>
  </si>
  <si>
    <t>Abja Spordi- ja Tervisekeskus</t>
  </si>
  <si>
    <t>Mõisaküla Raamatukogu</t>
  </si>
  <si>
    <t>Õisu Raamatukogu</t>
  </si>
  <si>
    <t>Halliste kultuuriüritused</t>
  </si>
  <si>
    <t>Mõisaküla Kool</t>
  </si>
  <si>
    <t xml:space="preserve">Abja Gümnaasium </t>
  </si>
  <si>
    <t>August Kitzbergi nimeline Gümnaasium</t>
  </si>
  <si>
    <t>Abja Õpilaskodu</t>
  </si>
  <si>
    <t>09800</t>
  </si>
  <si>
    <t>Muu haridus, sh hariduse haldus</t>
  </si>
  <si>
    <t>Polli Hooldekodu</t>
  </si>
  <si>
    <t>10201</t>
  </si>
  <si>
    <t>10400</t>
  </si>
  <si>
    <t>Kokku</t>
  </si>
  <si>
    <t>03</t>
  </si>
  <si>
    <t>Avalik kord ja julgeolek</t>
  </si>
  <si>
    <t>03200</t>
  </si>
  <si>
    <t>Päästeteenused Karksi</t>
  </si>
  <si>
    <t>Päästeteenused Mõisaküla</t>
  </si>
  <si>
    <t>06400</t>
  </si>
  <si>
    <t>Abja saun</t>
  </si>
  <si>
    <t>Mõisaküla saun</t>
  </si>
  <si>
    <t>Muu elamu- ja kommunaalmajanduse tegevus Abja</t>
  </si>
  <si>
    <t>Muu elamu- ja kommunaalmajanduse tegevus Mõisaküla</t>
  </si>
  <si>
    <t>Muu elamu- ja kommunaalmajanduse tegevus Halliste</t>
  </si>
  <si>
    <t>Muu elamu- ja kommunaalmajanduse tegevus Karksi</t>
  </si>
  <si>
    <t>Halliste kalmistu</t>
  </si>
  <si>
    <t>Abja kalmistu</t>
  </si>
  <si>
    <t>Karksi-Nuia Noortekeskus</t>
  </si>
  <si>
    <t>Karksi Vallahooldus</t>
  </si>
  <si>
    <t>Saadud tegevustoetused</t>
  </si>
  <si>
    <t>04600</t>
  </si>
  <si>
    <t>Mulgi Kultuuriinstituut</t>
  </si>
  <si>
    <t>Karksi-Nuia Raamatukogu</t>
  </si>
  <si>
    <t>Projekt "500 kodu korda"</t>
  </si>
  <si>
    <t xml:space="preserve">Avalike alade puhastus Abja </t>
  </si>
  <si>
    <t>Avalike alade puhastus Karksi</t>
  </si>
  <si>
    <t>Avalike alade puhastus Halliste</t>
  </si>
  <si>
    <t>Tänavavalgustus</t>
  </si>
  <si>
    <t>Karksi-Nuia saun</t>
  </si>
  <si>
    <t>Perearstikeskus Mõisaküla</t>
  </si>
  <si>
    <t>Ülevallalised sporditoetused ja üritused</t>
  </si>
  <si>
    <t>Seltsid</t>
  </si>
  <si>
    <t>Kohamaksud teistele omavalitsustele üldhariduskoolid</t>
  </si>
  <si>
    <t>Koolitransport</t>
  </si>
  <si>
    <t>Eakate sünnipäevad ja tähtpäevade tähistamine</t>
  </si>
  <si>
    <t>Veevarustus</t>
  </si>
  <si>
    <t>Puhkepargid ja -baasid</t>
  </si>
  <si>
    <t>Huvikoolid- kohamaksud teistele omavalitsustele</t>
  </si>
  <si>
    <t>Hooldekodude kohamaksud</t>
  </si>
  <si>
    <t xml:space="preserve">Osalustasud spordikoolides </t>
  </si>
  <si>
    <t>Postipunktid</t>
  </si>
  <si>
    <t>Halliste jõusaal</t>
  </si>
  <si>
    <t>01600</t>
  </si>
  <si>
    <t>04110</t>
  </si>
  <si>
    <t>Alustava ettevõtte toetus</t>
  </si>
  <si>
    <t>Valimised</t>
  </si>
  <si>
    <t>Koolitoit Abja Gümnaasium</t>
  </si>
  <si>
    <t>Koolitoit A. Kitzbergi nimeline Gümnaasium</t>
  </si>
  <si>
    <t>Koolitoit Halliste Kool</t>
  </si>
  <si>
    <t>Koolitoit Mõisaküla Kool</t>
  </si>
  <si>
    <t>Laenude teenindamine</t>
  </si>
  <si>
    <t>Vallavolikogu</t>
  </si>
  <si>
    <t>Vallavalitsus</t>
  </si>
  <si>
    <t>Üldmajanduslikud arendusprojektid</t>
  </si>
  <si>
    <t>Avalike alade puhastus Mõisaküla (Mõisaküla linnahooldus)</t>
  </si>
  <si>
    <t xml:space="preserve">Abja-Paluoja Esmatasandi Tervisekeskus </t>
  </si>
  <si>
    <t>Karksi-Nuia Esmatasandi Tervisekeskus</t>
  </si>
  <si>
    <t>Karksi-Nuia Spordikool</t>
  </si>
  <si>
    <t>Halliste Rahvamaja</t>
  </si>
  <si>
    <t>Tuhalaane Külamaja</t>
  </si>
  <si>
    <t>Lilli Külamaja</t>
  </si>
  <si>
    <t>Karksi Külamaja</t>
  </si>
  <si>
    <t>Abja Muuseum</t>
  </si>
  <si>
    <t>Halliste Muuseum</t>
  </si>
  <si>
    <t>Mõisaküla Muuseum</t>
  </si>
  <si>
    <t>Ajaleht Mulgi Sõna</t>
  </si>
  <si>
    <t>Abja Lasteaed</t>
  </si>
  <si>
    <t>Karksi-Nuia Lasteaed</t>
  </si>
  <si>
    <t>Mõisaküla Lasteaed</t>
  </si>
  <si>
    <t>Halliste Lasteaed</t>
  </si>
  <si>
    <t>Õisu Lasteaed</t>
  </si>
  <si>
    <t>Antud laenud (-)</t>
  </si>
  <si>
    <t>Kultuurikoordinaator</t>
  </si>
  <si>
    <t>Muu huviharidus Mulgi vald</t>
  </si>
  <si>
    <t>Hülle Haabi Kunstistuudio</t>
  </si>
  <si>
    <t>Kodukohandus</t>
  </si>
  <si>
    <t>Asendus- ja järelhooldus</t>
  </si>
  <si>
    <t>MULGI VALLA 2021 AASTA EELARVE PROJEKT</t>
  </si>
  <si>
    <t>08207</t>
  </si>
  <si>
    <t>Muinsuskaitse</t>
  </si>
  <si>
    <t>Halliste noortetoad</t>
  </si>
  <si>
    <t>Karksi-Nuia eakate päevatuba</t>
  </si>
  <si>
    <t>Mõisaküla Hoolekandekeskus</t>
  </si>
  <si>
    <t>Esialgne eelarve 2020</t>
  </si>
  <si>
    <t>kontrollrida</t>
  </si>
  <si>
    <t>Põhivara soetuseks saadav sihtfinantseerimine(+) jäägid</t>
  </si>
  <si>
    <t>Kohustuste võtmine (+) 2020 jääk</t>
  </si>
  <si>
    <t xml:space="preserve">Kohustuste võtmine (+) </t>
  </si>
  <si>
    <t>Nõuete ja kohustiste saldode muutus</t>
  </si>
  <si>
    <t>Kassajääk</t>
  </si>
  <si>
    <t>1. Lubada Mulgi Vallavalitsusel võtta laenu 1 072 292 eurot järgmiselt:</t>
  </si>
  <si>
    <t>kasutatud</t>
  </si>
  <si>
    <t>jääk laenu arvelt</t>
  </si>
  <si>
    <t>riigitoetuse jääk</t>
  </si>
  <si>
    <t>1.1 Rahumäe 2a küttesüsteemi renoveerimine 45 000 eurot;</t>
  </si>
  <si>
    <t>1.2. Abja lasteaia renoveerimise omaosalus 305 000 eurot</t>
  </si>
  <si>
    <t>1.3. Karksi-Nuia lasteaiale ühe rühma tegevuseks ruumide kohandamine  ja mööbli soetus       100 000 eurot</t>
  </si>
  <si>
    <t>1.4. Polli Hooldekodu 39 960 eurot</t>
  </si>
  <si>
    <t>1.5. Mõisaküla Hooldekodu projekteerimise omaosalus 37 000 eurot</t>
  </si>
  <si>
    <t>1.6. üldplaneeringu maksumusest  60% + detailplaneeringu lõppmakse summas 58 608 eurot</t>
  </si>
  <si>
    <t>1.7. Teedeinvesteeringud 319 724 eurot</t>
  </si>
  <si>
    <t>Karksi</t>
  </si>
  <si>
    <t>Abja</t>
  </si>
  <si>
    <t xml:space="preserve">Halliste </t>
  </si>
  <si>
    <t>Mõisaküla</t>
  </si>
  <si>
    <t>1.8. Sihtotstarbeline toetus põhivara soetuseks MKI-le 50 000 eurot</t>
  </si>
  <si>
    <t>1.9. Tütarettevõtte osakapitali suurendamine 125 000 eurot</t>
  </si>
  <si>
    <t>Välja võetud laen 28.12.2020</t>
  </si>
  <si>
    <t>Laenust kasutamata</t>
  </si>
  <si>
    <t>kontroll</t>
  </si>
  <si>
    <t>Kasutatud, aga välja võtmata laen</t>
  </si>
  <si>
    <t xml:space="preserve">Kasutatud, aga laekumata sihtf. ETTK </t>
  </si>
  <si>
    <t>Laekumata puuetega inimeste eluaseme kohandamise toetus</t>
  </si>
  <si>
    <t>Lisa 2</t>
  </si>
  <si>
    <t>Projekti nimetus</t>
  </si>
  <si>
    <r>
      <t xml:space="preserve">Projekti kogumaksumus (€) </t>
    </r>
    <r>
      <rPr>
        <sz val="11"/>
        <color indexed="10"/>
        <rFont val="Calibri"/>
        <family val="2"/>
        <charset val="186"/>
      </rPr>
      <t>koos km-ga</t>
    </r>
  </si>
  <si>
    <r>
      <t xml:space="preserve">Projekti abikõlbulike kulude kogumaksumus (€) </t>
    </r>
    <r>
      <rPr>
        <sz val="11"/>
        <color indexed="10"/>
        <rFont val="Calibri"/>
        <family val="2"/>
        <charset val="186"/>
      </rPr>
      <t>koos km-ga</t>
    </r>
  </si>
  <si>
    <t>Taotletava toetuse suurus (€)</t>
  </si>
  <si>
    <t>Pakkumuse edukaks tunnistamise otsuse kuupäev</t>
  </si>
  <si>
    <t>Lepingu periood</t>
  </si>
  <si>
    <t>Projekti lõplik maksumus (€)</t>
  </si>
  <si>
    <t>Projekti abikõlblike kulude kogumaksumus (€)</t>
  </si>
  <si>
    <t xml:space="preserve">Abja-Paluojal laste mängudeväljaku projekteerimine, aluse platsi ettevalmistamine, piirdeaia rajamine ja mängudeväljaku ehitamine </t>
  </si>
  <si>
    <t>45829,22+6170,76</t>
  </si>
  <si>
    <t xml:space="preserve">Mänguväljak 22.09.2020.a  </t>
  </si>
  <si>
    <t>Lepingu sõlmimisest kuni 17.05.2020. a</t>
  </si>
  <si>
    <t>Karksi-Nuia sotsiaalkorteritega elumaja rajamine</t>
  </si>
  <si>
    <t>10.09.2020. a</t>
  </si>
  <si>
    <t>13 kuud lepingu sõlmimisest; Tööde tähtaeg 31.10.2021. a</t>
  </si>
  <si>
    <t>Sihtasutus Abja Haiglas nõuetele mittevastava palati jaotamine vaheseintega, sanruumide ehitus, rekreatsiooniala rajamine</t>
  </si>
  <si>
    <t>68 864,40+3015,60</t>
  </si>
  <si>
    <t>04.08.2020. a</t>
  </si>
  <si>
    <t xml:space="preserve">Ehitustööd lepingu sõlmimisest kuni 30.09.2020. a; Reservtoitegeneraatori ühendamine lepingu sõlmimisest kuni 20.09.2020. </t>
  </si>
  <si>
    <t>Hallistesse skatepargi ehitamine</t>
  </si>
  <si>
    <t>22.09.2020.a</t>
  </si>
  <si>
    <t>Lepingu sõlmimisest kuni 30.05.2020. a</t>
  </si>
  <si>
    <t>Mõisaküla avaliku sauna renoveerimine (katus, elektri tööd, ruumide sanitaarremont)</t>
  </si>
  <si>
    <t>Tööde tähtaeg 30.09.2020. a</t>
  </si>
  <si>
    <t xml:space="preserve">Abja lasteaiahoone 1. korruse parema tiiva ruumide väljaehitamine </t>
  </si>
  <si>
    <t>16.07.2020.a</t>
  </si>
  <si>
    <t>Lepingu sõlmimisest 18.09.2020. a</t>
  </si>
  <si>
    <t>Kokku:</t>
  </si>
  <si>
    <t>piirsumma on 490 000</t>
  </si>
  <si>
    <t>laekunud, aga kasutamata riigitoetus</t>
  </si>
  <si>
    <t>Välja võtmata kasutatud laen-laekunud kasutamata toetus</t>
  </si>
  <si>
    <t>hajaasustus</t>
  </si>
  <si>
    <t>Vallamaja renov</t>
  </si>
  <si>
    <t>Abja teed</t>
  </si>
  <si>
    <t>Jäätmejaam</t>
  </si>
  <si>
    <t>toimetulek</t>
  </si>
  <si>
    <t>huviharidus</t>
  </si>
  <si>
    <t>Asendushooldus</t>
  </si>
  <si>
    <t>Mõisaküla päästekomando</t>
  </si>
  <si>
    <t>matusetoetus</t>
  </si>
  <si>
    <t>Karksis veetrassi remont</t>
  </si>
  <si>
    <t>Jooksvate projektide jäägid</t>
  </si>
  <si>
    <t>Üleviidavad jäägid kokku</t>
  </si>
  <si>
    <t>SH investeeringud</t>
  </si>
  <si>
    <t>ja jooksev kulu</t>
  </si>
  <si>
    <t xml:space="preserve">laenust </t>
  </si>
  <si>
    <t>vaba jäägi arvelt</t>
  </si>
  <si>
    <t>eelnevalt planeeritud vaba jääk</t>
  </si>
  <si>
    <t>kokku vabast jäägist</t>
  </si>
  <si>
    <t>raha jääk 31.12.2020</t>
  </si>
  <si>
    <t>sihtotstarbeliste vahendite jäägid</t>
  </si>
  <si>
    <t>teed</t>
  </si>
  <si>
    <t>nõuded</t>
  </si>
  <si>
    <t>saldo</t>
  </si>
  <si>
    <t>Karksi-Nuia lasteaia mängueväljak</t>
  </si>
  <si>
    <t>muutus vs esimene lugemine</t>
  </si>
  <si>
    <t>Karksi-Nuia Muuseum</t>
  </si>
  <si>
    <t>keskkonnatasud arvestatud 2020 aasta tegeliku laekumise järgi</t>
  </si>
  <si>
    <t>Pärnu mnt. 30 lisatööd+ lisamööbel</t>
  </si>
  <si>
    <t>Mulgimaa Arenduskoja projekt Soome-ugri kultuuripealinna aasta korraldust toetavad tegevused kaasfin 2268, Kadri poe remont 1255, meepealinna inv 21000+ 3200 omaosalus meenemüntide müügitulu arvel, eelarvest välja vaguni sisetööd -18460</t>
  </si>
  <si>
    <t>Kuivendusprojekt</t>
  </si>
  <si>
    <t>Abja kalmistu kabeli katusevahetus 7200 eurot Haudiga liitumine ja kuutasud 3044</t>
  </si>
  <si>
    <t>Investeeringud katuserahast 17 000 ja 10824 lisatööd</t>
  </si>
  <si>
    <t>projekti omaosalus</t>
  </si>
  <si>
    <t>Koertepargi rajamine katuserahast</t>
  </si>
  <si>
    <t>Abja noortekeskuse mängudemaja, vana tööõpetuse maja ning hoovipealse kuuri värvimistööd 12036+ ettekirjutus tulekahjusignalisatsiooni paigaldus) 1848, noortevolikogu ürituste kulu (vähenemine 600) üle viidud volikogu eelarvesse</t>
  </si>
  <si>
    <t>noortevolikogu ürituste kulu (vähenemine 500) üle viidud volikogu eelarvesse</t>
  </si>
  <si>
    <t xml:space="preserve">arvestatud kolme aukodaniku preemiaga, lisatud noortevolikogu ürituste kulu 2000 eurot </t>
  </si>
  <si>
    <t xml:space="preserve">lisatud murutraktor 3000,  töötasufond niitjale 535,noortevolikogu ürituste kulu (vähenemine 300) üle viidud volikogu eelarvesse, spordihoone teise korruse 2 laudpõranda ehitus  2135, Poiste riietusruumi lae veekahjustuste likvideerimine 546, korrigeeritud (arvutusviga) sotsiaalmaksu </t>
  </si>
  <si>
    <t xml:space="preserve">Lisatud hoone katuse ventilatsioonikastide renoveerimine 12844, noortevolikogu kulu 600 eurot üle viidud vallavolikogu eelarvesse </t>
  </si>
  <si>
    <t>Trepp, krohvimine, eesruumi lagi, ukseava kinnimüürimine 6000 eurot</t>
  </si>
  <si>
    <t>lavakardinad 3000 ja sotsmaksu korrigeerimine (arvutusviga)</t>
  </si>
  <si>
    <t>Mööbel+ lavahooldus ja remont</t>
  </si>
  <si>
    <t>sots.maksu korrigeerimine</t>
  </si>
  <si>
    <t xml:space="preserve">maaküte </t>
  </si>
  <si>
    <t>Abja kultuurimaja garaaži renoveerimine</t>
  </si>
  <si>
    <t>ruumide renoveerimine katuseraha arvelt</t>
  </si>
  <si>
    <t>VÕS lepinguga töötaja palgafond</t>
  </si>
  <si>
    <t>Digitaristu loomine, IKT vahendite hankimine 1900, Ukselukusüsteem 1250, Põrandaküte Kastanite rühma 5000, õppeköök 971</t>
  </si>
  <si>
    <t>Söögisaali lauad ja toolid 9592, õuevahendid lasteaia mänguväljakule 13924</t>
  </si>
  <si>
    <t>mängumaja ja kuur</t>
  </si>
  <si>
    <t>Mänguväljaku korvpallilauad koos rõngaste ja võrkudega</t>
  </si>
  <si>
    <t>Ventilatsioonihooldus</t>
  </si>
  <si>
    <t>soetused katuseraha arvelt</t>
  </si>
  <si>
    <t>toetuse vähenemine</t>
  </si>
  <si>
    <t>toetuste vähenemine</t>
  </si>
  <si>
    <t>katuseraha 82000, Mõisaküla raudteevaguni Leader toetus -4338</t>
  </si>
  <si>
    <t>toetuse suurenemine</t>
  </si>
  <si>
    <t>Pärnu mnt 30 mööbli ja ehituse kallinemine 8000, katuseraha inv 82000, Mõisaküla saun lisa 10824, Abja Noortekeskus 12036, K-Nuia Noortekeskus 12844, Halliste Rahvamaja 6000, Abja LA 5000, K.-Nuia lasteaed 23516, Halliste Lastaed 1516, Abja kalmistu kabeli katus 7200, Abja Kultuurimaja garaaz 6800, Tusrim mündimasina omaosalus 3200, Mõisaküla vagun -18460</t>
  </si>
  <si>
    <t>tulumaksu 2021 a laekumist suurendatud 1,5%</t>
  </si>
  <si>
    <t>Rajatava mängudeväljaku kõrval oleva kõvakattega platsi kujundamine murukattega piknikualaks+haljastus</t>
  </si>
  <si>
    <t>Eelarve summa 2021 1.lugemine</t>
  </si>
  <si>
    <t>Eelarve summa 2021 2. lugemine</t>
  </si>
  <si>
    <t>Muud tegevustulud (keskkonnatasud)</t>
  </si>
  <si>
    <t>08.02.2021 muudatus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</si>
</sst>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0\ _€"/>
    <numFmt numFmtId="166" formatCode="#,##0\ _€"/>
    <numFmt numFmtId="167" formatCode="dd/mm/yy;@"/>
    <numFmt numFmtId="168" formatCode="#,##0.00\ [$€-425]"/>
    <numFmt numFmtId="169" formatCode="[$€-2]\ #,##0.00"/>
  </numFmts>
  <fonts count="2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3.5"/>
      <color theme="1"/>
      <name val="Calibri"/>
      <family val="2"/>
      <charset val="186"/>
      <scheme val="minor"/>
    </font>
    <font>
      <b/>
      <sz val="7.5"/>
      <color theme="1"/>
      <name val="Calibri"/>
      <family val="2"/>
      <charset val="186"/>
      <scheme val="minor"/>
    </font>
    <font>
      <sz val="7.5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1"/>
      <name val="Arial"/>
      <family val="1"/>
    </font>
    <font>
      <sz val="12"/>
      <color theme="1"/>
      <name val="Times New Roman"/>
      <family val="1"/>
    </font>
    <font>
      <sz val="11"/>
      <color indexed="10"/>
      <name val="Calibri"/>
      <family val="2"/>
      <charset val="186"/>
    </font>
    <font>
      <sz val="8"/>
      <name val="Calibri"/>
      <family val="2"/>
      <charset val="186"/>
      <scheme val="minor"/>
    </font>
    <font>
      <sz val="14"/>
      <color rgb="FF373A3C"/>
      <name val="Times New Roman"/>
      <family val="1"/>
    </font>
    <font>
      <sz val="11"/>
      <color indexed="81"/>
      <name val="Segoe UI"/>
      <charset val="1"/>
    </font>
    <font>
      <b/>
      <sz val="11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9" fontId="10" fillId="0" borderId="0" applyFont="0" applyFill="0" applyBorder="0" applyAlignment="0" applyProtection="0"/>
    <xf numFmtId="0" fontId="21" fillId="0" borderId="0"/>
    <xf numFmtId="0" fontId="1" fillId="0" borderId="0"/>
  </cellStyleXfs>
  <cellXfs count="163">
    <xf numFmtId="0" fontId="0" fillId="0" borderId="0" xfId="0"/>
    <xf numFmtId="0" fontId="7" fillId="0" borderId="0" xfId="0" applyFont="1"/>
    <xf numFmtId="1" fontId="0" fillId="0" borderId="0" xfId="0" applyNumberFormat="1"/>
    <xf numFmtId="0" fontId="9" fillId="0" borderId="0" xfId="2" applyFont="1"/>
    <xf numFmtId="0" fontId="8" fillId="0" borderId="0" xfId="0" applyFont="1"/>
    <xf numFmtId="164" fontId="8" fillId="0" borderId="0" xfId="0" applyNumberFormat="1" applyFont="1"/>
    <xf numFmtId="164" fontId="0" fillId="0" borderId="0" xfId="0" applyNumberFormat="1"/>
    <xf numFmtId="0" fontId="8" fillId="0" borderId="0" xfId="0" quotePrefix="1" applyFont="1"/>
    <xf numFmtId="0" fontId="5" fillId="0" borderId="0" xfId="0" applyFont="1"/>
    <xf numFmtId="0" fontId="6" fillId="0" borderId="0" xfId="0" applyFont="1"/>
    <xf numFmtId="0" fontId="2" fillId="0" borderId="0" xfId="0" applyFont="1"/>
    <xf numFmtId="1" fontId="6" fillId="0" borderId="0" xfId="0" applyNumberFormat="1" applyFont="1"/>
    <xf numFmtId="1" fontId="5" fillId="0" borderId="0" xfId="0" applyNumberFormat="1" applyFont="1"/>
    <xf numFmtId="0" fontId="0" fillId="0" borderId="0" xfId="0" quotePrefix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0" xfId="0" applyNumberFormat="1" applyFont="1"/>
    <xf numFmtId="0" fontId="0" fillId="0" borderId="0" xfId="0" applyAlignment="1">
      <alignment horizontal="left" wrapText="1"/>
    </xf>
    <xf numFmtId="1" fontId="6" fillId="0" borderId="0" xfId="0" applyNumberFormat="1" applyFont="1" applyAlignment="1">
      <alignment wrapText="1"/>
    </xf>
    <xf numFmtId="0" fontId="11" fillId="0" borderId="0" xfId="0" applyFont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" fontId="14" fillId="0" borderId="0" xfId="0" applyNumberFormat="1" applyFont="1"/>
    <xf numFmtId="0" fontId="16" fillId="0" borderId="0" xfId="0" applyFont="1"/>
    <xf numFmtId="0" fontId="15" fillId="7" borderId="23" xfId="0" applyFont="1" applyFill="1" applyBorder="1"/>
    <xf numFmtId="0" fontId="17" fillId="7" borderId="24" xfId="2" applyFont="1" applyFill="1" applyBorder="1" applyAlignment="1" applyProtection="1">
      <alignment horizontal="left"/>
      <protection locked="0"/>
    </xf>
    <xf numFmtId="0" fontId="16" fillId="6" borderId="16" xfId="0" applyFont="1" applyFill="1" applyBorder="1"/>
    <xf numFmtId="0" fontId="17" fillId="2" borderId="6" xfId="2" applyFont="1" applyFill="1" applyBorder="1" applyAlignment="1">
      <alignment horizontal="left"/>
    </xf>
    <xf numFmtId="0" fontId="16" fillId="6" borderId="8" xfId="0" applyFont="1" applyFill="1" applyBorder="1"/>
    <xf numFmtId="0" fontId="17" fillId="2" borderId="2" xfId="1" applyFont="1" applyFill="1" applyBorder="1" applyAlignment="1">
      <alignment horizontal="left"/>
    </xf>
    <xf numFmtId="0" fontId="16" fillId="0" borderId="7" xfId="0" applyFont="1" applyBorder="1"/>
    <xf numFmtId="0" fontId="17" fillId="6" borderId="2" xfId="2" applyFont="1" applyFill="1" applyBorder="1" applyAlignment="1">
      <alignment horizontal="left"/>
    </xf>
    <xf numFmtId="0" fontId="17" fillId="2" borderId="2" xfId="2" applyFont="1" applyFill="1" applyBorder="1" applyAlignment="1">
      <alignment horizontal="left"/>
    </xf>
    <xf numFmtId="0" fontId="16" fillId="5" borderId="7" xfId="0" applyFont="1" applyFill="1" applyBorder="1"/>
    <xf numFmtId="0" fontId="16" fillId="6" borderId="8" xfId="0" applyFont="1" applyFill="1" applyBorder="1" applyAlignment="1">
      <alignment horizontal="right"/>
    </xf>
    <xf numFmtId="0" fontId="16" fillId="6" borderId="10" xfId="0" applyFont="1" applyFill="1" applyBorder="1"/>
    <xf numFmtId="0" fontId="16" fillId="6" borderId="11" xfId="0" applyFont="1" applyFill="1" applyBorder="1"/>
    <xf numFmtId="0" fontId="16" fillId="6" borderId="12" xfId="0" applyFont="1" applyFill="1" applyBorder="1"/>
    <xf numFmtId="0" fontId="15" fillId="0" borderId="0" xfId="0" applyFont="1"/>
    <xf numFmtId="166" fontId="15" fillId="0" borderId="13" xfId="0" applyNumberFormat="1" applyFont="1" applyBorder="1"/>
    <xf numFmtId="166" fontId="16" fillId="0" borderId="26" xfId="0" applyNumberFormat="1" applyFont="1" applyBorder="1"/>
    <xf numFmtId="166" fontId="15" fillId="0" borderId="16" xfId="0" applyNumberFormat="1" applyFont="1" applyBorder="1"/>
    <xf numFmtId="166" fontId="15" fillId="0" borderId="3" xfId="0" applyNumberFormat="1" applyFont="1" applyBorder="1"/>
    <xf numFmtId="166" fontId="15" fillId="0" borderId="25" xfId="0" applyNumberFormat="1" applyFont="1" applyBorder="1"/>
    <xf numFmtId="166" fontId="16" fillId="0" borderId="14" xfId="0" applyNumberFormat="1" applyFont="1" applyBorder="1"/>
    <xf numFmtId="166" fontId="16" fillId="0" borderId="0" xfId="0" applyNumberFormat="1" applyFont="1"/>
    <xf numFmtId="166" fontId="16" fillId="0" borderId="18" xfId="0" applyNumberFormat="1" applyFont="1" applyBorder="1"/>
    <xf numFmtId="166" fontId="16" fillId="0" borderId="15" xfId="0" applyNumberFormat="1" applyFont="1" applyBorder="1"/>
    <xf numFmtId="166" fontId="16" fillId="0" borderId="15" xfId="0" quotePrefix="1" applyNumberFormat="1" applyFont="1" applyBorder="1"/>
    <xf numFmtId="166" fontId="16" fillId="0" borderId="4" xfId="0" applyNumberFormat="1" applyFont="1" applyBorder="1"/>
    <xf numFmtId="166" fontId="15" fillId="0" borderId="8" xfId="0" quotePrefix="1" applyNumberFormat="1" applyFont="1" applyBorder="1"/>
    <xf numFmtId="166" fontId="17" fillId="0" borderId="9" xfId="0" applyNumberFormat="1" applyFont="1" applyBorder="1"/>
    <xf numFmtId="166" fontId="16" fillId="0" borderId="16" xfId="0" quotePrefix="1" applyNumberFormat="1" applyFont="1" applyBorder="1"/>
    <xf numFmtId="166" fontId="16" fillId="0" borderId="6" xfId="0" applyNumberFormat="1" applyFont="1" applyBorder="1"/>
    <xf numFmtId="166" fontId="15" fillId="0" borderId="8" xfId="0" applyNumberFormat="1" applyFont="1" applyBorder="1"/>
    <xf numFmtId="166" fontId="15" fillId="0" borderId="2" xfId="0" applyNumberFormat="1" applyFont="1" applyBorder="1" applyAlignment="1">
      <alignment horizontal="left"/>
    </xf>
    <xf numFmtId="166" fontId="15" fillId="0" borderId="9" xfId="0" applyNumberFormat="1" applyFont="1" applyBorder="1"/>
    <xf numFmtId="166" fontId="16" fillId="0" borderId="7" xfId="0" quotePrefix="1" applyNumberFormat="1" applyFont="1" applyBorder="1"/>
    <xf numFmtId="166" fontId="16" fillId="0" borderId="5" xfId="0" applyNumberFormat="1" applyFont="1" applyBorder="1" applyAlignment="1">
      <alignment horizontal="left"/>
    </xf>
    <xf numFmtId="166" fontId="15" fillId="0" borderId="1" xfId="0" applyNumberFormat="1" applyFont="1" applyBorder="1"/>
    <xf numFmtId="166" fontId="16" fillId="0" borderId="4" xfId="0" applyNumberFormat="1" applyFont="1" applyBorder="1" applyAlignment="1">
      <alignment horizontal="left"/>
    </xf>
    <xf numFmtId="166" fontId="16" fillId="0" borderId="20" xfId="0" quotePrefix="1" applyNumberFormat="1" applyFont="1" applyBorder="1"/>
    <xf numFmtId="166" fontId="16" fillId="0" borderId="21" xfId="0" applyNumberFormat="1" applyFont="1" applyBorder="1"/>
    <xf numFmtId="166" fontId="16" fillId="0" borderId="22" xfId="0" applyNumberFormat="1" applyFont="1" applyBorder="1"/>
    <xf numFmtId="166" fontId="15" fillId="0" borderId="2" xfId="0" applyNumberFormat="1" applyFont="1" applyBorder="1"/>
    <xf numFmtId="166" fontId="16" fillId="0" borderId="16" xfId="0" applyNumberFormat="1" applyFont="1" applyBorder="1"/>
    <xf numFmtId="166" fontId="16" fillId="0" borderId="18" xfId="0" applyNumberFormat="1" applyFont="1" applyFill="1" applyBorder="1"/>
    <xf numFmtId="166" fontId="18" fillId="0" borderId="0" xfId="0" applyNumberFormat="1" applyFont="1"/>
    <xf numFmtId="166" fontId="16" fillId="0" borderId="19" xfId="0" applyNumberFormat="1" applyFont="1" applyBorder="1"/>
    <xf numFmtId="166" fontId="16" fillId="0" borderId="7" xfId="0" applyNumberFormat="1" applyFont="1" applyBorder="1"/>
    <xf numFmtId="166" fontId="16" fillId="0" borderId="3" xfId="0" applyNumberFormat="1" applyFont="1" applyBorder="1"/>
    <xf numFmtId="166" fontId="15" fillId="0" borderId="13" xfId="0" applyNumberFormat="1" applyFont="1" applyBorder="1" applyAlignment="1">
      <alignment wrapText="1"/>
    </xf>
    <xf numFmtId="166" fontId="16" fillId="0" borderId="0" xfId="0" applyNumberFormat="1" applyFont="1" applyBorder="1"/>
    <xf numFmtId="166" fontId="16" fillId="0" borderId="25" xfId="0" applyNumberFormat="1" applyFont="1" applyBorder="1"/>
    <xf numFmtId="0" fontId="17" fillId="2" borderId="27" xfId="1" applyFont="1" applyFill="1" applyBorder="1" applyAlignment="1">
      <alignment horizontal="left"/>
    </xf>
    <xf numFmtId="0" fontId="17" fillId="2" borderId="28" xfId="1" applyFont="1" applyFill="1" applyBorder="1" applyAlignment="1">
      <alignment horizontal="left"/>
    </xf>
    <xf numFmtId="0" fontId="17" fillId="2" borderId="28" xfId="2" applyFont="1" applyFill="1" applyBorder="1" applyAlignment="1">
      <alignment horizontal="left"/>
    </xf>
    <xf numFmtId="0" fontId="17" fillId="6" borderId="17" xfId="2" applyFont="1" applyFill="1" applyBorder="1" applyAlignment="1">
      <alignment horizontal="left" wrapText="1"/>
    </xf>
    <xf numFmtId="166" fontId="15" fillId="0" borderId="29" xfId="0" applyNumberFormat="1" applyFont="1" applyBorder="1"/>
    <xf numFmtId="166" fontId="16" fillId="0" borderId="18" xfId="3" applyNumberFormat="1" applyFont="1" applyBorder="1"/>
    <xf numFmtId="166" fontId="15" fillId="0" borderId="9" xfId="3" applyNumberFormat="1" applyFont="1" applyBorder="1"/>
    <xf numFmtId="166" fontId="16" fillId="0" borderId="9" xfId="0" applyNumberFormat="1" applyFont="1" applyBorder="1"/>
    <xf numFmtId="166" fontId="16" fillId="0" borderId="30" xfId="3" applyNumberFormat="1" applyFont="1" applyBorder="1"/>
    <xf numFmtId="0" fontId="18" fillId="0" borderId="0" xfId="2" applyFont="1" applyBorder="1"/>
    <xf numFmtId="0" fontId="18" fillId="0" borderId="0" xfId="1" applyFont="1" applyBorder="1"/>
    <xf numFmtId="0" fontId="19" fillId="4" borderId="0" xfId="2" applyFont="1" applyFill="1" applyBorder="1"/>
    <xf numFmtId="0" fontId="20" fillId="4" borderId="0" xfId="0" applyFont="1" applyFill="1" applyBorder="1"/>
    <xf numFmtId="0" fontId="18" fillId="4" borderId="0" xfId="2" applyFont="1" applyFill="1" applyBorder="1"/>
    <xf numFmtId="0" fontId="18" fillId="3" borderId="0" xfId="2" applyFont="1" applyFill="1" applyBorder="1"/>
    <xf numFmtId="0" fontId="19" fillId="0" borderId="0" xfId="2" applyFont="1" applyBorder="1"/>
    <xf numFmtId="0" fontId="16" fillId="0" borderId="0" xfId="0" applyFont="1" applyBorder="1"/>
    <xf numFmtId="0" fontId="18" fillId="0" borderId="0" xfId="1" applyFont="1" applyBorder="1" applyAlignment="1">
      <alignment horizontal="left"/>
    </xf>
    <xf numFmtId="0" fontId="18" fillId="0" borderId="0" xfId="2" applyFont="1" applyBorder="1" applyAlignment="1">
      <alignment horizontal="left"/>
    </xf>
    <xf numFmtId="166" fontId="15" fillId="0" borderId="24" xfId="0" applyNumberFormat="1" applyFont="1" applyBorder="1" applyAlignment="1">
      <alignment wrapText="1"/>
    </xf>
    <xf numFmtId="0" fontId="15" fillId="0" borderId="0" xfId="0" applyFont="1" applyAlignment="1">
      <alignment horizontal="center"/>
    </xf>
    <xf numFmtId="166" fontId="16" fillId="0" borderId="22" xfId="0" applyNumberFormat="1" applyFont="1" applyFill="1" applyBorder="1"/>
    <xf numFmtId="166" fontId="15" fillId="0" borderId="9" xfId="0" applyNumberFormat="1" applyFont="1" applyFill="1" applyBorder="1"/>
    <xf numFmtId="166" fontId="17" fillId="0" borderId="2" xfId="2" applyNumberFormat="1" applyFont="1" applyBorder="1"/>
    <xf numFmtId="165" fontId="15" fillId="7" borderId="1" xfId="0" applyNumberFormat="1" applyFont="1" applyFill="1" applyBorder="1" applyAlignment="1">
      <alignment wrapText="1"/>
    </xf>
    <xf numFmtId="0" fontId="17" fillId="7" borderId="1" xfId="2" applyFont="1" applyFill="1" applyBorder="1" applyAlignment="1" applyProtection="1">
      <alignment horizontal="left" wrapText="1"/>
      <protection locked="0"/>
    </xf>
    <xf numFmtId="166" fontId="16" fillId="0" borderId="32" xfId="0" applyNumberFormat="1" applyFont="1" applyBorder="1"/>
    <xf numFmtId="166" fontId="15" fillId="0" borderId="31" xfId="0" applyNumberFormat="1" applyFont="1" applyBorder="1" applyAlignment="1">
      <alignment wrapText="1"/>
    </xf>
    <xf numFmtId="166" fontId="16" fillId="0" borderId="33" xfId="0" applyNumberFormat="1" applyFont="1" applyFill="1" applyBorder="1"/>
    <xf numFmtId="0" fontId="16" fillId="0" borderId="32" xfId="0" applyFont="1" applyBorder="1"/>
    <xf numFmtId="166" fontId="16" fillId="0" borderId="1" xfId="0" applyNumberFormat="1" applyFont="1" applyBorder="1"/>
    <xf numFmtId="166" fontId="15" fillId="0" borderId="0" xfId="0" applyNumberFormat="1" applyFont="1" applyBorder="1"/>
    <xf numFmtId="0" fontId="16" fillId="6" borderId="0" xfId="0" applyFont="1" applyFill="1"/>
    <xf numFmtId="2" fontId="16" fillId="6" borderId="0" xfId="0" applyNumberFormat="1" applyFont="1" applyFill="1"/>
    <xf numFmtId="0" fontId="6" fillId="0" borderId="0" xfId="0" applyFont="1" applyAlignment="1">
      <alignment wrapText="1"/>
    </xf>
    <xf numFmtId="0" fontId="17" fillId="6" borderId="28" xfId="2" applyFont="1" applyFill="1" applyBorder="1" applyAlignment="1">
      <alignment horizontal="left"/>
    </xf>
    <xf numFmtId="0" fontId="22" fillId="0" borderId="0" xfId="0" applyFont="1" applyAlignment="1">
      <alignment vertical="center"/>
    </xf>
    <xf numFmtId="167" fontId="6" fillId="0" borderId="0" xfId="0" applyNumberFormat="1" applyFont="1"/>
    <xf numFmtId="0" fontId="0" fillId="4" borderId="0" xfId="0" applyFill="1"/>
    <xf numFmtId="0" fontId="22" fillId="6" borderId="0" xfId="0" applyFont="1" applyFill="1" applyAlignment="1">
      <alignment vertical="center"/>
    </xf>
    <xf numFmtId="0" fontId="0" fillId="6" borderId="0" xfId="0" applyFill="1"/>
    <xf numFmtId="0" fontId="0" fillId="5" borderId="0" xfId="0" applyFill="1"/>
    <xf numFmtId="0" fontId="22" fillId="8" borderId="0" xfId="0" applyFont="1" applyFill="1" applyAlignment="1">
      <alignment vertical="center"/>
    </xf>
    <xf numFmtId="0" fontId="0" fillId="8" borderId="0" xfId="0" applyFill="1"/>
    <xf numFmtId="4" fontId="0" fillId="0" borderId="0" xfId="0" applyNumberFormat="1"/>
    <xf numFmtId="4" fontId="0" fillId="4" borderId="0" xfId="0" applyNumberFormat="1" applyFill="1"/>
    <xf numFmtId="0" fontId="1" fillId="0" borderId="0" xfId="5"/>
    <xf numFmtId="0" fontId="1" fillId="0" borderId="1" xfId="5" applyBorder="1" applyAlignment="1">
      <alignment horizontal="center" wrapText="1"/>
    </xf>
    <xf numFmtId="3" fontId="1" fillId="6" borderId="1" xfId="5" applyNumberFormat="1" applyFill="1" applyBorder="1" applyAlignment="1">
      <alignment wrapText="1"/>
    </xf>
    <xf numFmtId="3" fontId="1" fillId="0" borderId="1" xfId="5" applyNumberFormat="1" applyBorder="1" applyAlignment="1">
      <alignment wrapText="1"/>
    </xf>
    <xf numFmtId="4" fontId="1" fillId="0" borderId="1" xfId="5" applyNumberFormat="1" applyBorder="1" applyAlignment="1">
      <alignment horizontal="center" vertical="center"/>
    </xf>
    <xf numFmtId="3" fontId="1" fillId="6" borderId="1" xfId="5" applyNumberFormat="1" applyFill="1" applyBorder="1" applyAlignment="1">
      <alignment horizontal="center" vertical="center" wrapText="1"/>
    </xf>
    <xf numFmtId="3" fontId="1" fillId="0" borderId="1" xfId="5" applyNumberFormat="1" applyBorder="1"/>
    <xf numFmtId="3" fontId="1" fillId="0" borderId="1" xfId="5" applyNumberFormat="1" applyBorder="1" applyAlignment="1">
      <alignment vertical="center" wrapText="1"/>
    </xf>
    <xf numFmtId="14" fontId="1" fillId="0" borderId="1" xfId="5" applyNumberFormat="1" applyBorder="1" applyAlignment="1">
      <alignment horizontal="center" vertical="center"/>
    </xf>
    <xf numFmtId="3" fontId="1" fillId="0" borderId="1" xfId="5" applyNumberFormat="1" applyBorder="1" applyAlignment="1">
      <alignment horizontal="center" vertical="center" wrapText="1"/>
    </xf>
    <xf numFmtId="3" fontId="1" fillId="0" borderId="1" xfId="5" applyNumberFormat="1" applyBorder="1" applyAlignment="1">
      <alignment horizontal="center" vertical="center"/>
    </xf>
    <xf numFmtId="4" fontId="1" fillId="6" borderId="1" xfId="5" applyNumberFormat="1" applyFill="1" applyBorder="1"/>
    <xf numFmtId="3" fontId="8" fillId="6" borderId="1" xfId="5" applyNumberFormat="1" applyFont="1" applyFill="1" applyBorder="1"/>
    <xf numFmtId="0" fontId="1" fillId="4" borderId="0" xfId="0" applyFont="1" applyFill="1"/>
    <xf numFmtId="0" fontId="6" fillId="4" borderId="0" xfId="0" applyFont="1" applyFill="1"/>
    <xf numFmtId="3" fontId="6" fillId="8" borderId="0" xfId="0" applyNumberFormat="1" applyFont="1" applyFill="1"/>
    <xf numFmtId="168" fontId="6" fillId="5" borderId="0" xfId="0" applyNumberFormat="1" applyFont="1" applyFill="1"/>
    <xf numFmtId="168" fontId="6" fillId="0" borderId="0" xfId="0" applyNumberFormat="1" applyFont="1"/>
    <xf numFmtId="168" fontId="0" fillId="0" borderId="0" xfId="0" applyNumberFormat="1"/>
    <xf numFmtId="168" fontId="0" fillId="6" borderId="0" xfId="0" applyNumberFormat="1" applyFill="1"/>
    <xf numFmtId="4" fontId="0" fillId="6" borderId="0" xfId="0" applyNumberFormat="1" applyFill="1"/>
    <xf numFmtId="3" fontId="0" fillId="6" borderId="0" xfId="0" applyNumberFormat="1" applyFill="1"/>
    <xf numFmtId="169" fontId="0" fillId="0" borderId="0" xfId="0" applyNumberFormat="1"/>
    <xf numFmtId="0" fontId="0" fillId="0" borderId="0" xfId="0" applyAlignment="1">
      <alignment wrapText="1"/>
    </xf>
    <xf numFmtId="168" fontId="7" fillId="0" borderId="0" xfId="0" applyNumberFormat="1" applyFont="1"/>
    <xf numFmtId="0" fontId="0" fillId="0" borderId="1" xfId="0" applyBorder="1"/>
    <xf numFmtId="4" fontId="1" fillId="6" borderId="1" xfId="5" applyNumberFormat="1" applyFill="1" applyBorder="1" applyAlignment="1">
      <alignment horizontal="center" vertical="center" wrapText="1"/>
    </xf>
    <xf numFmtId="0" fontId="25" fillId="0" borderId="0" xfId="0" applyFont="1"/>
    <xf numFmtId="166" fontId="16" fillId="6" borderId="18" xfId="0" applyNumberFormat="1" applyFont="1" applyFill="1" applyBorder="1"/>
    <xf numFmtId="165" fontId="15" fillId="7" borderId="0" xfId="0" applyNumberFormat="1" applyFont="1" applyFill="1" applyBorder="1" applyAlignment="1">
      <alignment wrapText="1"/>
    </xf>
    <xf numFmtId="0" fontId="17" fillId="6" borderId="2" xfId="1" applyFont="1" applyFill="1" applyBorder="1"/>
    <xf numFmtId="166" fontId="15" fillId="0" borderId="23" xfId="0" applyNumberFormat="1" applyFont="1" applyBorder="1" applyAlignment="1">
      <alignment wrapText="1"/>
    </xf>
    <xf numFmtId="166" fontId="15" fillId="0" borderId="24" xfId="0" applyNumberFormat="1" applyFont="1" applyBorder="1" applyAlignment="1">
      <alignment wrapText="1"/>
    </xf>
    <xf numFmtId="166" fontId="15" fillId="0" borderId="12" xfId="0" applyNumberFormat="1" applyFont="1" applyBorder="1" applyAlignment="1">
      <alignment wrapText="1"/>
    </xf>
    <xf numFmtId="166" fontId="15" fillId="0" borderId="17" xfId="0" applyNumberFormat="1" applyFont="1" applyBorder="1" applyAlignment="1">
      <alignment wrapText="1"/>
    </xf>
    <xf numFmtId="0" fontId="1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</cellXfs>
  <cellStyles count="6">
    <cellStyle name="Normaallaad" xfId="0" builtinId="0"/>
    <cellStyle name="Normaallaad 2" xfId="5" xr:uid="{9F790C78-9303-493D-8578-33AD7F190E19}"/>
    <cellStyle name="Normal" xfId="4" xr:uid="{9835C737-3922-4867-8B1E-6CF8B9C87A30}"/>
    <cellStyle name="Normal 2" xfId="1" xr:uid="{00000000-0005-0000-0000-000001000000}"/>
    <cellStyle name="Normal_Sheet1 2" xfId="2" xr:uid="{00000000-0005-0000-0000-000002000000}"/>
    <cellStyle name="Prot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370683531288093E-2"/>
          <c:y val="0"/>
          <c:w val="0.95268817204301071"/>
          <c:h val="0.5954889497463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3732-4CD7-9C37-BF38BF03C335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732-4CD7-9C37-BF38BF03C335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3732-4CD7-9C37-BF38BF03C335}"/>
              </c:ext>
            </c:extLst>
          </c:dPt>
          <c:dPt>
            <c:idx val="3"/>
            <c:bubble3D val="0"/>
            <c:spPr>
              <a:solidFill>
                <a:schemeClr val="accent3">
                  <a:shade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732-4CD7-9C37-BF38BF03C335}"/>
              </c:ext>
            </c:extLst>
          </c:dPt>
          <c:dPt>
            <c:idx val="4"/>
            <c:bubble3D val="0"/>
            <c:spPr>
              <a:solidFill>
                <a:schemeClr val="accent3">
                  <a:shade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3732-4CD7-9C37-BF38BF03C335}"/>
              </c:ext>
            </c:extLst>
          </c:dPt>
          <c:dPt>
            <c:idx val="5"/>
            <c:bubble3D val="0"/>
            <c:spPr>
              <a:solidFill>
                <a:schemeClr val="accent3">
                  <a:tint val="9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732-4CD7-9C37-BF38BF03C335}"/>
              </c:ext>
            </c:extLst>
          </c:dPt>
          <c:dPt>
            <c:idx val="6"/>
            <c:bubble3D val="0"/>
            <c:spPr>
              <a:solidFill>
                <a:schemeClr val="accent3">
                  <a:tint val="8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3732-4CD7-9C37-BF38BF03C335}"/>
              </c:ext>
            </c:extLst>
          </c:dPt>
          <c:dPt>
            <c:idx val="7"/>
            <c:bubble3D val="0"/>
            <c:spPr>
              <a:solidFill>
                <a:schemeClr val="accent3">
                  <a:tint val="69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732-4CD7-9C37-BF38BF03C335}"/>
              </c:ext>
            </c:extLst>
          </c:dPt>
          <c:dPt>
            <c:idx val="8"/>
            <c:bubble3D val="0"/>
            <c:spPr>
              <a:solidFill>
                <a:schemeClr val="accent3">
                  <a:tint val="5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3732-4CD7-9C37-BF38BF03C335}"/>
              </c:ext>
            </c:extLst>
          </c:dPt>
          <c:dPt>
            <c:idx val="9"/>
            <c:bubble3D val="0"/>
            <c:spPr>
              <a:solidFill>
                <a:schemeClr val="accent3">
                  <a:tint val="4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732-4CD7-9C37-BF38BF03C335}"/>
              </c:ext>
            </c:extLst>
          </c:dPt>
          <c:dLbls>
            <c:dLbl>
              <c:idx val="1"/>
              <c:layout>
                <c:manualLayout>
                  <c:x val="-2.7465875391255577E-2"/>
                  <c:y val="1.147765614985791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32-4CD7-9C37-BF38BF03C335}"/>
                </c:ext>
              </c:extLst>
            </c:dLbl>
            <c:dLbl>
              <c:idx val="4"/>
              <c:layout>
                <c:manualLayout>
                  <c:x val="-0.102132192221967"/>
                  <c:y val="2.42156618290395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60070716956076"/>
                      <c:h val="5.18924657956614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3732-4CD7-9C37-BF38BF03C335}"/>
                </c:ext>
              </c:extLst>
            </c:dLbl>
            <c:dLbl>
              <c:idx val="5"/>
              <c:layout>
                <c:manualLayout>
                  <c:x val="-1.2615877551215213E-3"/>
                  <c:y val="-8.752950344836236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252614927903237"/>
                      <c:h val="2.89110284726027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732-4CD7-9C37-BF38BF03C335}"/>
                </c:ext>
              </c:extLst>
            </c:dLbl>
            <c:dLbl>
              <c:idx val="6"/>
              <c:layout>
                <c:manualLayout>
                  <c:x val="-6.5779031356616273E-3"/>
                  <c:y val="-9.6207382542538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32-4CD7-9C37-BF38BF03C3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'Eelarve projekt 2021'!$A$215:$B$223</c:f>
              <c:multiLvlStrCache>
                <c:ptCount val="9"/>
                <c:lvl>
                  <c:pt idx="0">
                    <c:v>Üldised valitsussektori teenused</c:v>
                  </c:pt>
                  <c:pt idx="1">
                    <c:v>Avalik kord ja julgeolek</c:v>
                  </c:pt>
                  <c:pt idx="2">
                    <c:v>Majandus</c:v>
                  </c:pt>
                  <c:pt idx="3">
                    <c:v>Keskkonnakaitse</c:v>
                  </c:pt>
                  <c:pt idx="4">
                    <c:v>Elamu- ja kommunaalmajandus</c:v>
                  </c:pt>
                  <c:pt idx="5">
                    <c:v>Tervishoid</c:v>
                  </c:pt>
                  <c:pt idx="6">
                    <c:v>Vabaaeg, kultuur ja religioon</c:v>
                  </c:pt>
                  <c:pt idx="7">
                    <c:v>Haridus</c:v>
                  </c:pt>
                  <c:pt idx="8">
                    <c:v>Sotsiaalne kaitse</c:v>
                  </c:pt>
                </c:lvl>
                <c:lvl>
                  <c:pt idx="0">
                    <c:v>01</c:v>
                  </c:pt>
                  <c:pt idx="1">
                    <c:v>03</c:v>
                  </c:pt>
                  <c:pt idx="2">
                    <c:v>04</c:v>
                  </c:pt>
                  <c:pt idx="3">
                    <c:v>05</c:v>
                  </c:pt>
                  <c:pt idx="4">
                    <c:v>06</c:v>
                  </c:pt>
                  <c:pt idx="5">
                    <c:v>07</c:v>
                  </c:pt>
                  <c:pt idx="6">
                    <c:v>08</c:v>
                  </c:pt>
                  <c:pt idx="7">
                    <c:v>09</c:v>
                  </c:pt>
                  <c:pt idx="8">
                    <c:v>10</c:v>
                  </c:pt>
                </c:lvl>
              </c:multiLvlStrCache>
            </c:multiLvlStrRef>
          </c:cat>
          <c:val>
            <c:numRef>
              <c:f>'Eelarve projekt 2021'!$C$215:$C$223</c:f>
              <c:numCache>
                <c:formatCode>#\ ##0\ _€</c:formatCode>
                <c:ptCount val="9"/>
                <c:pt idx="0">
                  <c:v>1400766</c:v>
                </c:pt>
                <c:pt idx="1">
                  <c:v>10000</c:v>
                </c:pt>
                <c:pt idx="2">
                  <c:v>899754</c:v>
                </c:pt>
                <c:pt idx="3">
                  <c:v>727406</c:v>
                </c:pt>
                <c:pt idx="4">
                  <c:v>743364</c:v>
                </c:pt>
                <c:pt idx="5">
                  <c:v>62342</c:v>
                </c:pt>
                <c:pt idx="6">
                  <c:v>1739129</c:v>
                </c:pt>
                <c:pt idx="7">
                  <c:v>6161179</c:v>
                </c:pt>
                <c:pt idx="8">
                  <c:v>2792662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32-4CD7-9C37-BF38BF03C33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135554093660195"/>
          <c:y val="0.69718487064319412"/>
          <c:w val="0.63240326383495082"/>
          <c:h val="0.25672669685603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Põhitegevuse tulud 202</a:t>
            </a:r>
            <a:r>
              <a:rPr lang="et-EE"/>
              <a:t>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9AF-4D1F-AB11-6F63173AF13F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49AF-4D1F-AB11-6F63173AF13F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9AF-4D1F-AB11-6F63173AF13F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49AF-4D1F-AB11-6F63173AF13F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F3D5-474F-841F-1CC607C0FA1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9AF-4D1F-AB11-6F63173AF13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9AF-4D1F-AB11-6F63173AF13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9AF-4D1F-AB11-6F63173AF13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49AF-4D1F-AB11-6F63173AF13F}"/>
                </c:ext>
              </c:extLst>
            </c:dLbl>
            <c:dLbl>
              <c:idx val="4"/>
              <c:layout>
                <c:manualLayout>
                  <c:x val="0.20446875984498797"/>
                  <c:y val="-3.01391514049008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D5-474F-841F-1CC607C0FA14}"/>
                </c:ext>
              </c:extLst>
            </c:dLbl>
            <c:spPr>
              <a:noFill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'Eelarve projekt 2021'!$A$196:$B$200</c:f>
              <c:multiLvlStrCache>
                <c:ptCount val="5"/>
                <c:lvl>
                  <c:pt idx="0">
                    <c:v>Maksutulud</c:v>
                  </c:pt>
                  <c:pt idx="1">
                    <c:v>Tulud kaupade ja teenuste müügist</c:v>
                  </c:pt>
                  <c:pt idx="2">
                    <c:v>Saadud toetused tegevuskuludeks</c:v>
                  </c:pt>
                  <c:pt idx="3">
                    <c:v>Muud saadud toetused tegevuskuludeks</c:v>
                  </c:pt>
                  <c:pt idx="4">
                    <c:v>Muud tegevustulud (keskkonnatasud)</c:v>
                  </c:pt>
                </c:lvl>
                <c:lvl>
                  <c:pt idx="0">
                    <c:v>30</c:v>
                  </c:pt>
                  <c:pt idx="1">
                    <c:v>32</c:v>
                  </c:pt>
                  <c:pt idx="2">
                    <c:v>352</c:v>
                  </c:pt>
                  <c:pt idx="3">
                    <c:v>350</c:v>
                  </c:pt>
                  <c:pt idx="4">
                    <c:v>38</c:v>
                  </c:pt>
                </c:lvl>
              </c:multiLvlStrCache>
            </c:multiLvlStrRef>
          </c:cat>
          <c:val>
            <c:numRef>
              <c:f>'Eelarve projekt 2021'!$C$196:$C$200</c:f>
              <c:numCache>
                <c:formatCode>#\ ##0\ _€</c:formatCode>
                <c:ptCount val="5"/>
                <c:pt idx="0">
                  <c:v>5602084</c:v>
                </c:pt>
                <c:pt idx="1">
                  <c:v>1482761</c:v>
                </c:pt>
                <c:pt idx="2">
                  <c:v>4436994</c:v>
                </c:pt>
                <c:pt idx="3">
                  <c:v>85810</c:v>
                </c:pt>
                <c:pt idx="4">
                  <c:v>26900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F-4D1F-AB11-6F63173AF13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30077</xdr:colOff>
      <xdr:row>214</xdr:row>
      <xdr:rowOff>30079</xdr:rowOff>
    </xdr:from>
    <xdr:to>
      <xdr:col>11</xdr:col>
      <xdr:colOff>1002632</xdr:colOff>
      <xdr:row>240</xdr:row>
      <xdr:rowOff>90238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A761AFA-D936-492B-98A2-9D8C667BDB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290764</xdr:colOff>
      <xdr:row>194</xdr:row>
      <xdr:rowOff>87228</xdr:rowOff>
    </xdr:from>
    <xdr:to>
      <xdr:col>10</xdr:col>
      <xdr:colOff>932448</xdr:colOff>
      <xdr:row>213</xdr:row>
      <xdr:rowOff>150395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0875F4E-2680-4F91-BB27-D7629E011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224"/>
  <sheetViews>
    <sheetView tabSelected="1" topLeftCell="A176" zoomScale="95" zoomScaleNormal="95" workbookViewId="0">
      <selection activeCell="K189" sqref="K189"/>
    </sheetView>
  </sheetViews>
  <sheetFormatPr defaultColWidth="15.28515625" defaultRowHeight="18.75" x14ac:dyDescent="0.3"/>
  <cols>
    <col min="1" max="1" width="15.28515625" style="27"/>
    <col min="2" max="2" width="65.85546875" style="27" customWidth="1"/>
    <col min="3" max="3" width="19" style="27" customWidth="1"/>
    <col min="4" max="7" width="17.140625" style="27" customWidth="1"/>
    <col min="8" max="8" width="18.140625" style="27" customWidth="1"/>
    <col min="9" max="16384" width="15.28515625" style="27"/>
  </cols>
  <sheetData>
    <row r="4" spans="1:9" x14ac:dyDescent="0.3">
      <c r="A4" s="159" t="s">
        <v>232</v>
      </c>
      <c r="B4" s="159"/>
      <c r="C4" s="98"/>
    </row>
    <row r="5" spans="1:9" ht="19.5" thickBot="1" x14ac:dyDescent="0.35"/>
    <row r="6" spans="1:9" ht="57.75" customHeight="1" thickBot="1" x14ac:dyDescent="0.35">
      <c r="A6" s="28" t="s">
        <v>49</v>
      </c>
      <c r="B6" s="29" t="s">
        <v>0</v>
      </c>
      <c r="C6" s="103" t="s">
        <v>238</v>
      </c>
      <c r="D6" s="102" t="s">
        <v>360</v>
      </c>
      <c r="E6" s="102" t="s">
        <v>361</v>
      </c>
      <c r="F6" s="102" t="s">
        <v>361</v>
      </c>
      <c r="G6" s="153" t="s">
        <v>363</v>
      </c>
      <c r="H6" s="27" t="s">
        <v>324</v>
      </c>
    </row>
    <row r="7" spans="1:9" x14ac:dyDescent="0.3">
      <c r="A7" s="30">
        <v>3</v>
      </c>
      <c r="B7" s="31" t="s">
        <v>1</v>
      </c>
      <c r="C7" s="82">
        <f>C8+C11+C12+C16+C19</f>
        <v>11877174</v>
      </c>
      <c r="D7" s="47">
        <f>D8+D11+D12+D16+D19</f>
        <v>11655206</v>
      </c>
      <c r="E7" s="47">
        <f>E8+E11+E12+E16+E19</f>
        <v>11613015</v>
      </c>
      <c r="F7" s="47">
        <f>F8+F11+F12+F16+F19</f>
        <v>11634549</v>
      </c>
      <c r="G7" s="109">
        <f>F7-E7</f>
        <v>21534</v>
      </c>
      <c r="H7" s="49">
        <f>E7-D7</f>
        <v>-42191</v>
      </c>
    </row>
    <row r="8" spans="1:9" x14ac:dyDescent="0.3">
      <c r="A8" s="32">
        <v>30</v>
      </c>
      <c r="B8" s="33" t="s">
        <v>2</v>
      </c>
      <c r="C8" s="60">
        <f>C9+C10</f>
        <v>5712154</v>
      </c>
      <c r="D8" s="60">
        <f>D9+D10</f>
        <v>5498584</v>
      </c>
      <c r="E8" s="60">
        <f>E9+E10</f>
        <v>5602084</v>
      </c>
      <c r="F8" s="60">
        <f>F9+F10</f>
        <v>5602084</v>
      </c>
      <c r="G8" s="109">
        <f t="shared" ref="G8:G71" si="0">F8-E8</f>
        <v>0</v>
      </c>
      <c r="H8" s="49">
        <f t="shared" ref="H8:H38" si="1">E8-D8</f>
        <v>103500</v>
      </c>
    </row>
    <row r="9" spans="1:9" x14ac:dyDescent="0.3">
      <c r="A9" s="34">
        <v>3000</v>
      </c>
      <c r="B9" s="87" t="s">
        <v>3</v>
      </c>
      <c r="C9" s="83">
        <v>5263570</v>
      </c>
      <c r="D9" s="83">
        <v>5050000</v>
      </c>
      <c r="E9" s="83">
        <v>5153500</v>
      </c>
      <c r="F9" s="83">
        <v>5153500</v>
      </c>
      <c r="G9" s="109">
        <f t="shared" si="0"/>
        <v>0</v>
      </c>
      <c r="H9" s="49">
        <f t="shared" si="1"/>
        <v>103500</v>
      </c>
      <c r="I9" s="27" t="s">
        <v>358</v>
      </c>
    </row>
    <row r="10" spans="1:9" x14ac:dyDescent="0.3">
      <c r="A10" s="34">
        <v>3030</v>
      </c>
      <c r="B10" s="87" t="s">
        <v>4</v>
      </c>
      <c r="C10" s="83">
        <v>448584</v>
      </c>
      <c r="D10" s="83">
        <v>448584</v>
      </c>
      <c r="E10" s="83">
        <v>448584</v>
      </c>
      <c r="F10" s="83">
        <v>448584</v>
      </c>
      <c r="G10" s="109">
        <f t="shared" si="0"/>
        <v>0</v>
      </c>
      <c r="H10" s="49">
        <f t="shared" si="1"/>
        <v>0</v>
      </c>
    </row>
    <row r="11" spans="1:9" x14ac:dyDescent="0.3">
      <c r="A11" s="32">
        <v>32</v>
      </c>
      <c r="B11" s="35" t="s">
        <v>5</v>
      </c>
      <c r="C11" s="84">
        <v>1465814</v>
      </c>
      <c r="D11" s="84">
        <v>1478759</v>
      </c>
      <c r="E11" s="84">
        <v>1482761</v>
      </c>
      <c r="F11" s="84">
        <v>1482761</v>
      </c>
      <c r="G11" s="109">
        <f t="shared" si="0"/>
        <v>0</v>
      </c>
      <c r="H11" s="49">
        <f t="shared" si="1"/>
        <v>4002</v>
      </c>
    </row>
    <row r="12" spans="1:9" x14ac:dyDescent="0.3">
      <c r="A12" s="32">
        <v>352</v>
      </c>
      <c r="B12" s="36" t="s">
        <v>6</v>
      </c>
      <c r="C12" s="60">
        <f>C13+C14+C15</f>
        <v>4574811</v>
      </c>
      <c r="D12" s="60">
        <f>D13+D14+D15</f>
        <v>4567053</v>
      </c>
      <c r="E12" s="60">
        <f>E13+E14+E15</f>
        <v>4415460</v>
      </c>
      <c r="F12" s="60">
        <f>F13+F14+F15</f>
        <v>4436994</v>
      </c>
      <c r="G12" s="109">
        <f t="shared" si="0"/>
        <v>21534</v>
      </c>
      <c r="H12" s="49">
        <f t="shared" si="1"/>
        <v>-151593</v>
      </c>
    </row>
    <row r="13" spans="1:9" x14ac:dyDescent="0.3">
      <c r="A13" s="34"/>
      <c r="B13" s="87" t="s">
        <v>7</v>
      </c>
      <c r="C13" s="83">
        <v>1624029</v>
      </c>
      <c r="D13" s="83">
        <v>1638930</v>
      </c>
      <c r="E13" s="83">
        <v>1502233</v>
      </c>
      <c r="F13" s="83">
        <v>1502441</v>
      </c>
      <c r="G13" s="109">
        <f t="shared" si="0"/>
        <v>208</v>
      </c>
      <c r="H13" s="49">
        <f t="shared" si="1"/>
        <v>-136697</v>
      </c>
    </row>
    <row r="14" spans="1:9" x14ac:dyDescent="0.3">
      <c r="A14" s="34"/>
      <c r="B14" s="88" t="s">
        <v>8</v>
      </c>
      <c r="C14" s="83">
        <v>2950782</v>
      </c>
      <c r="D14" s="83">
        <v>2928123</v>
      </c>
      <c r="E14" s="83">
        <v>2913227</v>
      </c>
      <c r="F14" s="83">
        <v>2934553</v>
      </c>
      <c r="G14" s="109">
        <f t="shared" si="0"/>
        <v>21326</v>
      </c>
      <c r="H14" s="49">
        <f t="shared" si="1"/>
        <v>-14896</v>
      </c>
    </row>
    <row r="15" spans="1:9" ht="18.75" hidden="1" customHeight="1" x14ac:dyDescent="0.3">
      <c r="A15" s="34"/>
      <c r="B15" s="88" t="s">
        <v>174</v>
      </c>
      <c r="C15" s="50"/>
      <c r="D15" s="50"/>
      <c r="E15" s="50"/>
      <c r="F15" s="50"/>
      <c r="G15" s="109">
        <f t="shared" si="0"/>
        <v>0</v>
      </c>
      <c r="H15" s="49">
        <f t="shared" si="1"/>
        <v>0</v>
      </c>
    </row>
    <row r="16" spans="1:9" x14ac:dyDescent="0.3">
      <c r="A16" s="32">
        <v>350</v>
      </c>
      <c r="B16" s="154" t="s">
        <v>9</v>
      </c>
      <c r="C16" s="60">
        <f>C17</f>
        <v>94395</v>
      </c>
      <c r="D16" s="60">
        <f>D17</f>
        <v>85810</v>
      </c>
      <c r="E16" s="60">
        <f>E17</f>
        <v>85810</v>
      </c>
      <c r="F16" s="60">
        <f>F17</f>
        <v>85810</v>
      </c>
      <c r="G16" s="109">
        <f t="shared" si="0"/>
        <v>0</v>
      </c>
      <c r="H16" s="49">
        <f t="shared" si="1"/>
        <v>0</v>
      </c>
    </row>
    <row r="17" spans="1:9" x14ac:dyDescent="0.3">
      <c r="A17" s="34"/>
      <c r="B17" s="88" t="s">
        <v>10</v>
      </c>
      <c r="C17" s="50">
        <v>94395</v>
      </c>
      <c r="D17" s="50">
        <v>85810</v>
      </c>
      <c r="E17" s="50">
        <v>85810</v>
      </c>
      <c r="F17" s="50">
        <v>85810</v>
      </c>
      <c r="G17" s="109">
        <f t="shared" si="0"/>
        <v>0</v>
      </c>
      <c r="H17" s="49">
        <f t="shared" si="1"/>
        <v>0</v>
      </c>
    </row>
    <row r="18" spans="1:9" ht="3" hidden="1" customHeight="1" x14ac:dyDescent="0.3">
      <c r="A18" s="34"/>
      <c r="B18" s="88" t="s">
        <v>11</v>
      </c>
      <c r="C18" s="83"/>
      <c r="D18" s="83"/>
      <c r="E18" s="83"/>
      <c r="F18" s="83"/>
      <c r="G18" s="109">
        <f t="shared" si="0"/>
        <v>0</v>
      </c>
      <c r="H18" s="49">
        <f t="shared" si="1"/>
        <v>0</v>
      </c>
    </row>
    <row r="19" spans="1:9" ht="21.75" customHeight="1" x14ac:dyDescent="0.3">
      <c r="A19" s="32">
        <v>38</v>
      </c>
      <c r="B19" s="36" t="s">
        <v>12</v>
      </c>
      <c r="C19" s="86">
        <v>30000</v>
      </c>
      <c r="D19" s="86">
        <v>25000</v>
      </c>
      <c r="E19" s="86">
        <v>26900</v>
      </c>
      <c r="F19" s="86">
        <v>26900</v>
      </c>
      <c r="G19" s="109">
        <f t="shared" si="0"/>
        <v>0</v>
      </c>
      <c r="H19" s="49">
        <f t="shared" si="1"/>
        <v>1900</v>
      </c>
      <c r="I19" s="27" t="s">
        <v>326</v>
      </c>
    </row>
    <row r="20" spans="1:9" ht="0.6" hidden="1" customHeight="1" x14ac:dyDescent="0.3">
      <c r="A20" s="34"/>
      <c r="B20" s="89" t="s">
        <v>13</v>
      </c>
      <c r="C20" s="50"/>
      <c r="D20" s="50"/>
      <c r="E20" s="50"/>
      <c r="F20" s="50"/>
      <c r="G20" s="109">
        <f t="shared" si="0"/>
        <v>0</v>
      </c>
      <c r="H20" s="49">
        <f t="shared" si="1"/>
        <v>0</v>
      </c>
    </row>
    <row r="21" spans="1:9" ht="15" hidden="1" customHeight="1" x14ac:dyDescent="0.3">
      <c r="A21" s="34"/>
      <c r="B21" s="89" t="s">
        <v>14</v>
      </c>
      <c r="C21" s="50"/>
      <c r="D21" s="50"/>
      <c r="E21" s="50"/>
      <c r="F21" s="50"/>
      <c r="G21" s="109">
        <f t="shared" si="0"/>
        <v>0</v>
      </c>
      <c r="H21" s="49">
        <f t="shared" si="1"/>
        <v>0</v>
      </c>
    </row>
    <row r="22" spans="1:9" ht="15" hidden="1" customHeight="1" x14ac:dyDescent="0.3">
      <c r="A22" s="34"/>
      <c r="B22" s="90" t="s">
        <v>15</v>
      </c>
      <c r="C22" s="50"/>
      <c r="D22" s="50"/>
      <c r="E22" s="50"/>
      <c r="F22" s="50"/>
      <c r="G22" s="109">
        <f t="shared" si="0"/>
        <v>0</v>
      </c>
      <c r="H22" s="49">
        <f t="shared" si="1"/>
        <v>0</v>
      </c>
    </row>
    <row r="23" spans="1:9" ht="15" hidden="1" customHeight="1" x14ac:dyDescent="0.3">
      <c r="A23" s="34"/>
      <c r="B23" s="91" t="s">
        <v>16</v>
      </c>
      <c r="C23" s="50"/>
      <c r="D23" s="50"/>
      <c r="E23" s="50"/>
      <c r="F23" s="50"/>
      <c r="G23" s="109">
        <f t="shared" si="0"/>
        <v>0</v>
      </c>
      <c r="H23" s="49">
        <f t="shared" si="1"/>
        <v>0</v>
      </c>
    </row>
    <row r="24" spans="1:9" ht="15" hidden="1" customHeight="1" x14ac:dyDescent="0.3">
      <c r="A24" s="34"/>
      <c r="B24" s="91" t="s">
        <v>17</v>
      </c>
      <c r="C24" s="50"/>
      <c r="D24" s="50"/>
      <c r="E24" s="50"/>
      <c r="F24" s="50"/>
      <c r="G24" s="109">
        <f t="shared" si="0"/>
        <v>0</v>
      </c>
      <c r="H24" s="49">
        <f t="shared" si="1"/>
        <v>0</v>
      </c>
    </row>
    <row r="25" spans="1:9" ht="15" hidden="1" customHeight="1" x14ac:dyDescent="0.3">
      <c r="A25" s="37"/>
      <c r="B25" s="92" t="s">
        <v>12</v>
      </c>
      <c r="C25" s="50"/>
      <c r="D25" s="50"/>
      <c r="E25" s="50"/>
      <c r="F25" s="50"/>
      <c r="G25" s="109">
        <f t="shared" si="0"/>
        <v>0</v>
      </c>
      <c r="H25" s="49">
        <f t="shared" si="1"/>
        <v>0</v>
      </c>
    </row>
    <row r="26" spans="1:9" ht="15" hidden="1" customHeight="1" x14ac:dyDescent="0.3">
      <c r="A26" s="34"/>
      <c r="B26" s="87" t="s">
        <v>18</v>
      </c>
      <c r="C26" s="50"/>
      <c r="D26" s="50"/>
      <c r="E26" s="50"/>
      <c r="F26" s="50"/>
      <c r="G26" s="109">
        <f t="shared" si="0"/>
        <v>0</v>
      </c>
      <c r="H26" s="49">
        <f t="shared" si="1"/>
        <v>0</v>
      </c>
    </row>
    <row r="27" spans="1:9" ht="15" hidden="1" customHeight="1" x14ac:dyDescent="0.3">
      <c r="A27" s="34"/>
      <c r="B27" s="87" t="s">
        <v>19</v>
      </c>
      <c r="C27" s="50"/>
      <c r="D27" s="50"/>
      <c r="E27" s="50"/>
      <c r="F27" s="50"/>
      <c r="G27" s="109">
        <f t="shared" si="0"/>
        <v>0</v>
      </c>
      <c r="H27" s="49">
        <f t="shared" si="1"/>
        <v>0</v>
      </c>
    </row>
    <row r="28" spans="1:9" ht="15" hidden="1" customHeight="1" x14ac:dyDescent="0.3">
      <c r="A28" s="34"/>
      <c r="B28" s="87" t="s">
        <v>20</v>
      </c>
      <c r="C28" s="50"/>
      <c r="D28" s="50"/>
      <c r="E28" s="50"/>
      <c r="F28" s="50"/>
      <c r="G28" s="109">
        <f t="shared" si="0"/>
        <v>0</v>
      </c>
      <c r="H28" s="49">
        <f t="shared" si="1"/>
        <v>0</v>
      </c>
    </row>
    <row r="29" spans="1:9" ht="0.6" customHeight="1" x14ac:dyDescent="0.3">
      <c r="A29" s="34"/>
      <c r="B29" s="87" t="s">
        <v>21</v>
      </c>
      <c r="C29" s="50"/>
      <c r="D29" s="50"/>
      <c r="E29" s="50"/>
      <c r="F29" s="50"/>
      <c r="G29" s="109">
        <f t="shared" si="0"/>
        <v>0</v>
      </c>
      <c r="H29" s="49">
        <f t="shared" si="1"/>
        <v>0</v>
      </c>
    </row>
    <row r="30" spans="1:9" x14ac:dyDescent="0.3">
      <c r="A30" s="38" t="s">
        <v>140</v>
      </c>
      <c r="B30" s="36" t="s">
        <v>22</v>
      </c>
      <c r="C30" s="60">
        <f>C31+C36</f>
        <v>11205720</v>
      </c>
      <c r="D30" s="60">
        <f>D31+D36</f>
        <v>11176157</v>
      </c>
      <c r="E30" s="60">
        <f>E31+E36</f>
        <v>11196598</v>
      </c>
      <c r="F30" s="60">
        <f>F31+F36</f>
        <v>11216619</v>
      </c>
      <c r="G30" s="109">
        <f t="shared" si="0"/>
        <v>20021</v>
      </c>
      <c r="H30" s="49">
        <f t="shared" si="1"/>
        <v>20441</v>
      </c>
    </row>
    <row r="31" spans="1:9" x14ac:dyDescent="0.3">
      <c r="A31" s="32">
        <v>4</v>
      </c>
      <c r="B31" s="36" t="s">
        <v>23</v>
      </c>
      <c r="C31" s="85">
        <f>C33+C34</f>
        <v>757668</v>
      </c>
      <c r="D31" s="85">
        <f>D33+D34</f>
        <v>712353</v>
      </c>
      <c r="E31" s="85">
        <f>E33+E34</f>
        <v>715376</v>
      </c>
      <c r="F31" s="85">
        <f>F33+F34</f>
        <v>715376</v>
      </c>
      <c r="G31" s="109">
        <f t="shared" si="0"/>
        <v>0</v>
      </c>
      <c r="H31" s="49">
        <f t="shared" si="1"/>
        <v>3023</v>
      </c>
    </row>
    <row r="32" spans="1:9" ht="15" hidden="1" customHeight="1" x14ac:dyDescent="0.3">
      <c r="A32" s="34"/>
      <c r="B32" s="87" t="s">
        <v>24</v>
      </c>
      <c r="C32" s="50"/>
      <c r="D32" s="50"/>
      <c r="E32" s="50"/>
      <c r="F32" s="50"/>
      <c r="G32" s="109">
        <f t="shared" si="0"/>
        <v>0</v>
      </c>
      <c r="H32" s="49">
        <f t="shared" si="1"/>
        <v>0</v>
      </c>
    </row>
    <row r="33" spans="1:10" x14ac:dyDescent="0.3">
      <c r="A33" s="34">
        <v>41</v>
      </c>
      <c r="B33" s="93" t="s">
        <v>25</v>
      </c>
      <c r="C33" s="50">
        <v>427142</v>
      </c>
      <c r="D33" s="50">
        <v>459016</v>
      </c>
      <c r="E33" s="50">
        <v>456221</v>
      </c>
      <c r="F33" s="50">
        <v>456221</v>
      </c>
      <c r="G33" s="109">
        <f t="shared" si="0"/>
        <v>0</v>
      </c>
      <c r="H33" s="49">
        <f t="shared" si="1"/>
        <v>-2795</v>
      </c>
    </row>
    <row r="34" spans="1:10" x14ac:dyDescent="0.3">
      <c r="A34" s="34">
        <v>45</v>
      </c>
      <c r="B34" s="87" t="s">
        <v>26</v>
      </c>
      <c r="C34" s="50">
        <v>330526</v>
      </c>
      <c r="D34" s="50">
        <v>253337</v>
      </c>
      <c r="E34" s="50">
        <v>259155</v>
      </c>
      <c r="F34" s="50">
        <v>259155</v>
      </c>
      <c r="G34" s="109">
        <f t="shared" si="0"/>
        <v>0</v>
      </c>
      <c r="H34" s="49">
        <f t="shared" si="1"/>
        <v>5818</v>
      </c>
    </row>
    <row r="35" spans="1:10" ht="0.6" customHeight="1" x14ac:dyDescent="0.3">
      <c r="A35" s="34"/>
      <c r="B35" s="93" t="s">
        <v>11</v>
      </c>
      <c r="C35" s="50"/>
      <c r="D35" s="50"/>
      <c r="E35" s="50"/>
      <c r="F35" s="50"/>
      <c r="G35" s="109">
        <f t="shared" si="0"/>
        <v>0</v>
      </c>
      <c r="H35" s="49">
        <f t="shared" si="1"/>
        <v>0</v>
      </c>
    </row>
    <row r="36" spans="1:10" x14ac:dyDescent="0.3">
      <c r="A36" s="38" t="s">
        <v>141</v>
      </c>
      <c r="B36" s="36" t="s">
        <v>27</v>
      </c>
      <c r="C36" s="85">
        <f>C37+C38+C39</f>
        <v>10448052</v>
      </c>
      <c r="D36" s="60">
        <f>D37+D38+D39</f>
        <v>10463804</v>
      </c>
      <c r="E36" s="60">
        <f>E37+E38+E39</f>
        <v>10481222</v>
      </c>
      <c r="F36" s="60">
        <f>F37+F38+F39</f>
        <v>10501243</v>
      </c>
      <c r="G36" s="109">
        <f t="shared" si="0"/>
        <v>20021</v>
      </c>
      <c r="H36" s="49">
        <f t="shared" si="1"/>
        <v>17418</v>
      </c>
    </row>
    <row r="37" spans="1:10" x14ac:dyDescent="0.3">
      <c r="A37" s="34">
        <v>50</v>
      </c>
      <c r="B37" s="87" t="s">
        <v>28</v>
      </c>
      <c r="C37" s="83">
        <v>6395350</v>
      </c>
      <c r="D37" s="83">
        <v>6555454</v>
      </c>
      <c r="E37" s="83">
        <v>6555392</v>
      </c>
      <c r="F37" s="83">
        <v>6556108</v>
      </c>
      <c r="G37" s="109">
        <f t="shared" si="0"/>
        <v>716</v>
      </c>
      <c r="H37" s="49">
        <f t="shared" si="1"/>
        <v>-62</v>
      </c>
    </row>
    <row r="38" spans="1:10" x14ac:dyDescent="0.3">
      <c r="A38" s="34">
        <v>55</v>
      </c>
      <c r="B38" s="87" t="s">
        <v>29</v>
      </c>
      <c r="C38" s="83">
        <v>3992202</v>
      </c>
      <c r="D38" s="83">
        <v>3847850</v>
      </c>
      <c r="E38" s="83">
        <v>3865330</v>
      </c>
      <c r="F38" s="83">
        <v>3884635</v>
      </c>
      <c r="G38" s="109">
        <f t="shared" si="0"/>
        <v>19305</v>
      </c>
      <c r="H38" s="49">
        <f t="shared" si="1"/>
        <v>17480</v>
      </c>
    </row>
    <row r="39" spans="1:10" x14ac:dyDescent="0.3">
      <c r="A39" s="34">
        <v>60</v>
      </c>
      <c r="B39" s="87" t="s">
        <v>30</v>
      </c>
      <c r="C39" s="83">
        <v>60500</v>
      </c>
      <c r="D39" s="83">
        <v>60500</v>
      </c>
      <c r="E39" s="83">
        <v>60500</v>
      </c>
      <c r="F39" s="83">
        <v>60500</v>
      </c>
      <c r="G39" s="109">
        <f t="shared" si="0"/>
        <v>0</v>
      </c>
      <c r="H39" s="49">
        <f t="shared" ref="H39:H71" si="2">E39-D39</f>
        <v>0</v>
      </c>
      <c r="I39" s="49"/>
      <c r="J39" s="49"/>
    </row>
    <row r="40" spans="1:10" x14ac:dyDescent="0.3">
      <c r="A40" s="39"/>
      <c r="B40" s="78" t="s">
        <v>31</v>
      </c>
      <c r="C40" s="60">
        <f>C7-C30</f>
        <v>671454</v>
      </c>
      <c r="D40" s="60">
        <f>D7-D30</f>
        <v>479049</v>
      </c>
      <c r="E40" s="60">
        <f>E7-E30</f>
        <v>416417</v>
      </c>
      <c r="F40" s="60">
        <f>F7-F30</f>
        <v>417930</v>
      </c>
      <c r="G40" s="109">
        <f t="shared" si="0"/>
        <v>1513</v>
      </c>
      <c r="H40" s="49">
        <f t="shared" si="2"/>
        <v>-62632</v>
      </c>
    </row>
    <row r="41" spans="1:10" x14ac:dyDescent="0.3">
      <c r="A41" s="40"/>
      <c r="B41" s="79" t="s">
        <v>32</v>
      </c>
      <c r="C41" s="60">
        <f>C42-C43+C47-C48-C55-C44</f>
        <v>-1787729</v>
      </c>
      <c r="D41" s="60">
        <f>D42-D43+D46+D47-D48-D55-D44</f>
        <v>-2066322</v>
      </c>
      <c r="E41" s="60">
        <f>E42-E43+E46+E47-E48-E55-E44</f>
        <v>-2149136</v>
      </c>
      <c r="F41" s="60">
        <f>F42-F43+F46+F47-F48-F55-F44</f>
        <v>-2149136</v>
      </c>
      <c r="G41" s="109">
        <f t="shared" si="0"/>
        <v>0</v>
      </c>
      <c r="H41" s="49">
        <f t="shared" si="2"/>
        <v>-82814</v>
      </c>
    </row>
    <row r="42" spans="1:10" x14ac:dyDescent="0.3">
      <c r="A42" s="34">
        <v>38</v>
      </c>
      <c r="B42" s="87" t="s">
        <v>33</v>
      </c>
      <c r="C42" s="50">
        <v>22700</v>
      </c>
      <c r="D42" s="50">
        <v>20000</v>
      </c>
      <c r="E42" s="50">
        <v>20000</v>
      </c>
      <c r="F42" s="50">
        <v>20000</v>
      </c>
      <c r="G42" s="109">
        <f t="shared" si="0"/>
        <v>0</v>
      </c>
      <c r="H42" s="49">
        <f t="shared" si="2"/>
        <v>0</v>
      </c>
    </row>
    <row r="43" spans="1:10" x14ac:dyDescent="0.3">
      <c r="A43" s="34">
        <v>15</v>
      </c>
      <c r="B43" s="87" t="s">
        <v>34</v>
      </c>
      <c r="C43" s="50">
        <v>1785128</v>
      </c>
      <c r="D43" s="50">
        <v>2877046</v>
      </c>
      <c r="E43" s="50">
        <v>3037522</v>
      </c>
      <c r="F43" s="50">
        <v>3037522</v>
      </c>
      <c r="G43" s="109">
        <f t="shared" si="0"/>
        <v>0</v>
      </c>
      <c r="H43" s="49">
        <f t="shared" si="2"/>
        <v>160476</v>
      </c>
      <c r="I43" s="27" t="s">
        <v>357</v>
      </c>
    </row>
    <row r="44" spans="1:10" x14ac:dyDescent="0.3">
      <c r="A44" s="34">
        <v>15</v>
      </c>
      <c r="B44" s="94" t="s">
        <v>40</v>
      </c>
      <c r="C44" s="50">
        <v>125000</v>
      </c>
      <c r="D44" s="50">
        <v>0</v>
      </c>
      <c r="E44" s="50">
        <v>0</v>
      </c>
      <c r="F44" s="50">
        <v>0</v>
      </c>
      <c r="G44" s="109">
        <f t="shared" si="0"/>
        <v>0</v>
      </c>
      <c r="H44" s="49">
        <f t="shared" si="2"/>
        <v>0</v>
      </c>
    </row>
    <row r="45" spans="1:10" hidden="1" x14ac:dyDescent="0.3">
      <c r="A45" s="34">
        <v>153</v>
      </c>
      <c r="B45" s="87" t="s">
        <v>226</v>
      </c>
      <c r="C45" s="50"/>
      <c r="D45" s="50"/>
      <c r="E45" s="50"/>
      <c r="F45" s="50"/>
      <c r="G45" s="109">
        <f t="shared" si="0"/>
        <v>0</v>
      </c>
      <c r="H45" s="49">
        <f t="shared" si="2"/>
        <v>0</v>
      </c>
    </row>
    <row r="46" spans="1:10" x14ac:dyDescent="0.3">
      <c r="A46" s="34">
        <v>3502</v>
      </c>
      <c r="B46" s="87" t="s">
        <v>240</v>
      </c>
      <c r="C46" s="50"/>
      <c r="D46" s="50">
        <v>347976</v>
      </c>
      <c r="E46" s="50">
        <v>347976</v>
      </c>
      <c r="F46" s="50">
        <v>347976</v>
      </c>
      <c r="G46" s="109">
        <f t="shared" si="0"/>
        <v>0</v>
      </c>
      <c r="H46" s="49">
        <f t="shared" si="2"/>
        <v>0</v>
      </c>
    </row>
    <row r="47" spans="1:10" x14ac:dyDescent="0.3">
      <c r="A47" s="34">
        <v>3502</v>
      </c>
      <c r="B47" s="87" t="s">
        <v>35</v>
      </c>
      <c r="C47" s="50">
        <v>369772</v>
      </c>
      <c r="D47" s="50">
        <v>725209</v>
      </c>
      <c r="E47" s="50">
        <v>802871</v>
      </c>
      <c r="F47" s="50">
        <v>802871</v>
      </c>
      <c r="G47" s="109">
        <f t="shared" si="0"/>
        <v>0</v>
      </c>
      <c r="H47" s="49">
        <f t="shared" si="2"/>
        <v>77662</v>
      </c>
      <c r="I47" s="27" t="s">
        <v>355</v>
      </c>
    </row>
    <row r="48" spans="1:10" ht="20.25" customHeight="1" x14ac:dyDescent="0.3">
      <c r="A48" s="34">
        <v>4502</v>
      </c>
      <c r="B48" s="87" t="s">
        <v>36</v>
      </c>
      <c r="C48" s="50">
        <v>161888</v>
      </c>
      <c r="D48" s="50">
        <v>192000</v>
      </c>
      <c r="E48" s="50">
        <v>192000</v>
      </c>
      <c r="F48" s="50">
        <v>192000</v>
      </c>
      <c r="G48" s="109">
        <f t="shared" si="0"/>
        <v>0</v>
      </c>
      <c r="H48" s="49">
        <f t="shared" si="2"/>
        <v>0</v>
      </c>
    </row>
    <row r="49" spans="1:8" ht="19.899999999999999" hidden="1" customHeight="1" x14ac:dyDescent="0.3">
      <c r="A49" s="34"/>
      <c r="B49" s="87" t="s">
        <v>37</v>
      </c>
      <c r="C49" s="50"/>
      <c r="D49" s="50"/>
      <c r="E49" s="50"/>
      <c r="F49" s="50"/>
      <c r="G49" s="109">
        <f t="shared" si="0"/>
        <v>0</v>
      </c>
      <c r="H49" s="49">
        <f t="shared" si="2"/>
        <v>0</v>
      </c>
    </row>
    <row r="50" spans="1:8" ht="19.899999999999999" hidden="1" customHeight="1" x14ac:dyDescent="0.3">
      <c r="A50" s="34"/>
      <c r="B50" s="87" t="s">
        <v>38</v>
      </c>
      <c r="C50" s="50"/>
      <c r="D50" s="50"/>
      <c r="E50" s="50"/>
      <c r="F50" s="50"/>
      <c r="G50" s="109">
        <f t="shared" si="0"/>
        <v>0</v>
      </c>
      <c r="H50" s="49">
        <f t="shared" si="2"/>
        <v>0</v>
      </c>
    </row>
    <row r="51" spans="1:8" ht="19.899999999999999" hidden="1" customHeight="1" x14ac:dyDescent="0.3">
      <c r="A51" s="34"/>
      <c r="B51" s="95" t="s">
        <v>39</v>
      </c>
      <c r="C51" s="50"/>
      <c r="D51" s="50"/>
      <c r="E51" s="50"/>
      <c r="F51" s="50"/>
      <c r="G51" s="109">
        <f t="shared" si="0"/>
        <v>0</v>
      </c>
      <c r="H51" s="49">
        <f t="shared" si="2"/>
        <v>0</v>
      </c>
    </row>
    <row r="52" spans="1:8" ht="19.899999999999999" hidden="1" customHeight="1" x14ac:dyDescent="0.3">
      <c r="A52" s="34"/>
      <c r="B52" s="95" t="s">
        <v>40</v>
      </c>
      <c r="C52" s="50"/>
      <c r="D52" s="50"/>
      <c r="E52" s="50"/>
      <c r="F52" s="50"/>
      <c r="G52" s="109">
        <f t="shared" si="0"/>
        <v>0</v>
      </c>
      <c r="H52" s="49">
        <f t="shared" si="2"/>
        <v>0</v>
      </c>
    </row>
    <row r="53" spans="1:8" ht="19.899999999999999" hidden="1" customHeight="1" x14ac:dyDescent="0.3">
      <c r="A53" s="34"/>
      <c r="B53" s="95" t="s">
        <v>41</v>
      </c>
      <c r="C53" s="50"/>
      <c r="D53" s="50"/>
      <c r="E53" s="50"/>
      <c r="F53" s="50"/>
      <c r="G53" s="109">
        <f t="shared" si="0"/>
        <v>0</v>
      </c>
      <c r="H53" s="49">
        <f t="shared" si="2"/>
        <v>0</v>
      </c>
    </row>
    <row r="54" spans="1:8" ht="19.899999999999999" hidden="1" customHeight="1" x14ac:dyDescent="0.3">
      <c r="A54" s="34"/>
      <c r="B54" s="87" t="s">
        <v>42</v>
      </c>
      <c r="C54" s="50"/>
      <c r="D54" s="50"/>
      <c r="E54" s="50"/>
      <c r="F54" s="50"/>
      <c r="G54" s="109">
        <f t="shared" si="0"/>
        <v>0</v>
      </c>
      <c r="H54" s="49">
        <f t="shared" si="2"/>
        <v>0</v>
      </c>
    </row>
    <row r="55" spans="1:8" ht="19.899999999999999" customHeight="1" x14ac:dyDescent="0.3">
      <c r="A55" s="34">
        <v>65</v>
      </c>
      <c r="B55" s="87" t="s">
        <v>43</v>
      </c>
      <c r="C55" s="50">
        <v>108185</v>
      </c>
      <c r="D55" s="50">
        <v>90461</v>
      </c>
      <c r="E55" s="50">
        <v>90461</v>
      </c>
      <c r="F55" s="50">
        <v>90461</v>
      </c>
      <c r="G55" s="109">
        <f t="shared" si="0"/>
        <v>0</v>
      </c>
      <c r="H55" s="49">
        <f t="shared" si="2"/>
        <v>0</v>
      </c>
    </row>
    <row r="56" spans="1:8" ht="19.899999999999999" customHeight="1" x14ac:dyDescent="0.3">
      <c r="A56" s="40"/>
      <c r="B56" s="80" t="s">
        <v>44</v>
      </c>
      <c r="C56" s="60">
        <f>C40+C41</f>
        <v>-1116275</v>
      </c>
      <c r="D56" s="60">
        <f>D40+D41</f>
        <v>-1587273</v>
      </c>
      <c r="E56" s="60">
        <f>E40+E41</f>
        <v>-1732719</v>
      </c>
      <c r="F56" s="60">
        <f>F40+F41</f>
        <v>-1731206</v>
      </c>
      <c r="G56" s="109">
        <f t="shared" si="0"/>
        <v>1513</v>
      </c>
      <c r="H56" s="49">
        <f t="shared" si="2"/>
        <v>-145446</v>
      </c>
    </row>
    <row r="57" spans="1:8" x14ac:dyDescent="0.3">
      <c r="A57" s="40"/>
      <c r="B57" s="79" t="s">
        <v>45</v>
      </c>
      <c r="C57" s="60">
        <f>C58-C60</f>
        <v>742859</v>
      </c>
      <c r="D57" s="60">
        <f>D58+D59-D60</f>
        <v>1199279</v>
      </c>
      <c r="E57" s="60">
        <f>E58+E59-E60</f>
        <v>1199279</v>
      </c>
      <c r="F57" s="60">
        <f>F58+F59-F60</f>
        <v>1199279</v>
      </c>
      <c r="G57" s="109">
        <f t="shared" si="0"/>
        <v>0</v>
      </c>
      <c r="H57" s="49">
        <f t="shared" si="2"/>
        <v>0</v>
      </c>
    </row>
    <row r="58" spans="1:8" x14ac:dyDescent="0.3">
      <c r="A58" s="34"/>
      <c r="B58" s="96" t="s">
        <v>241</v>
      </c>
      <c r="C58" s="50">
        <v>1458684</v>
      </c>
      <c r="D58" s="50">
        <v>800000</v>
      </c>
      <c r="E58" s="50">
        <v>800000</v>
      </c>
      <c r="F58" s="50">
        <v>800000</v>
      </c>
      <c r="G58" s="109">
        <f t="shared" si="0"/>
        <v>0</v>
      </c>
      <c r="H58" s="49">
        <f t="shared" si="2"/>
        <v>0</v>
      </c>
    </row>
    <row r="59" spans="1:8" x14ac:dyDescent="0.3">
      <c r="A59" s="34"/>
      <c r="B59" s="96" t="s">
        <v>242</v>
      </c>
      <c r="C59" s="50"/>
      <c r="D59" s="50">
        <v>1176000</v>
      </c>
      <c r="E59" s="50">
        <v>1176000</v>
      </c>
      <c r="F59" s="50">
        <v>1176000</v>
      </c>
      <c r="G59" s="109">
        <f t="shared" si="0"/>
        <v>0</v>
      </c>
      <c r="H59" s="49">
        <f t="shared" si="2"/>
        <v>0</v>
      </c>
    </row>
    <row r="60" spans="1:8" x14ac:dyDescent="0.3">
      <c r="A60" s="34"/>
      <c r="B60" s="96" t="s">
        <v>46</v>
      </c>
      <c r="C60" s="50">
        <v>715825</v>
      </c>
      <c r="D60" s="50">
        <v>776721</v>
      </c>
      <c r="E60" s="50">
        <v>776721</v>
      </c>
      <c r="F60" s="50">
        <v>776721</v>
      </c>
      <c r="G60" s="109">
        <f t="shared" si="0"/>
        <v>0</v>
      </c>
      <c r="H60" s="49">
        <f t="shared" si="2"/>
        <v>0</v>
      </c>
    </row>
    <row r="61" spans="1:8" x14ac:dyDescent="0.3">
      <c r="A61" s="40"/>
      <c r="B61" s="113" t="s">
        <v>243</v>
      </c>
      <c r="C61" s="60">
        <v>0</v>
      </c>
      <c r="D61" s="60">
        <v>-287821</v>
      </c>
      <c r="E61" s="60">
        <v>-287821</v>
      </c>
      <c r="F61" s="60">
        <v>-287821</v>
      </c>
      <c r="G61" s="109">
        <f t="shared" si="0"/>
        <v>0</v>
      </c>
      <c r="H61" s="49">
        <f t="shared" si="2"/>
        <v>0</v>
      </c>
    </row>
    <row r="62" spans="1:8" ht="38.25" thickBot="1" x14ac:dyDescent="0.35">
      <c r="A62" s="41"/>
      <c r="B62" s="81" t="s">
        <v>47</v>
      </c>
      <c r="C62" s="43">
        <v>-373416</v>
      </c>
      <c r="D62" s="43">
        <f>D56+D57+D61</f>
        <v>-675815</v>
      </c>
      <c r="E62" s="43">
        <f>E56+E57+E61</f>
        <v>-821261</v>
      </c>
      <c r="F62" s="43">
        <f>F56+F57+F61</f>
        <v>-819748</v>
      </c>
      <c r="G62" s="109">
        <f t="shared" si="0"/>
        <v>1513</v>
      </c>
      <c r="H62" s="49">
        <f t="shared" si="2"/>
        <v>-145446</v>
      </c>
    </row>
    <row r="63" spans="1:8" x14ac:dyDescent="0.3">
      <c r="B63" s="42" t="s">
        <v>244</v>
      </c>
      <c r="D63" s="42">
        <v>157330</v>
      </c>
      <c r="E63" s="42">
        <v>11884</v>
      </c>
      <c r="F63" s="42">
        <v>13397</v>
      </c>
      <c r="G63" s="109">
        <f t="shared" si="0"/>
        <v>1513</v>
      </c>
      <c r="H63" s="49">
        <f t="shared" si="2"/>
        <v>-145446</v>
      </c>
    </row>
    <row r="64" spans="1:8" ht="19.5" thickBot="1" x14ac:dyDescent="0.35">
      <c r="E64" s="109">
        <f>E30+E43+E48+E55</f>
        <v>14516581</v>
      </c>
      <c r="F64" s="109">
        <f>F30+F43+F48+F55</f>
        <v>14536602</v>
      </c>
      <c r="G64" s="109">
        <f t="shared" si="0"/>
        <v>20021</v>
      </c>
      <c r="H64" s="49"/>
    </row>
    <row r="65" spans="1:9" ht="12.75" hidden="1" customHeight="1" thickBot="1" x14ac:dyDescent="0.35">
      <c r="G65" s="109">
        <f t="shared" si="0"/>
        <v>0</v>
      </c>
      <c r="H65" s="49">
        <f t="shared" si="2"/>
        <v>0</v>
      </c>
    </row>
    <row r="66" spans="1:9" ht="19.5" hidden="1" thickBot="1" x14ac:dyDescent="0.35">
      <c r="G66" s="109">
        <f t="shared" si="0"/>
        <v>0</v>
      </c>
      <c r="H66" s="49">
        <f t="shared" si="2"/>
        <v>0</v>
      </c>
    </row>
    <row r="67" spans="1:9" ht="46.5" customHeight="1" thickBot="1" x14ac:dyDescent="0.35">
      <c r="A67" s="155" t="s">
        <v>116</v>
      </c>
      <c r="B67" s="156"/>
      <c r="C67" s="97"/>
      <c r="D67" s="44"/>
      <c r="E67" s="44"/>
      <c r="F67" s="44"/>
      <c r="G67" s="109">
        <f t="shared" si="0"/>
        <v>0</v>
      </c>
      <c r="H67" s="49">
        <f t="shared" si="2"/>
        <v>0</v>
      </c>
    </row>
    <row r="68" spans="1:9" x14ac:dyDescent="0.3">
      <c r="A68" s="45" t="s">
        <v>117</v>
      </c>
      <c r="B68" s="46" t="s">
        <v>118</v>
      </c>
      <c r="C68" s="47">
        <f>SUM(C69:C75)</f>
        <v>1590833</v>
      </c>
      <c r="D68" s="47">
        <f>SUM(D69:D75)</f>
        <v>1375582</v>
      </c>
      <c r="E68" s="47">
        <f>SUM(E69:E75)</f>
        <v>1389372</v>
      </c>
      <c r="F68" s="47">
        <f>SUM(F69:F75)</f>
        <v>1400766</v>
      </c>
      <c r="G68" s="109">
        <f t="shared" si="0"/>
        <v>11394</v>
      </c>
      <c r="H68" s="49">
        <f t="shared" si="2"/>
        <v>13790</v>
      </c>
    </row>
    <row r="69" spans="1:9" x14ac:dyDescent="0.3">
      <c r="A69" s="48" t="s">
        <v>50</v>
      </c>
      <c r="B69" s="49" t="s">
        <v>206</v>
      </c>
      <c r="C69" s="50">
        <v>83655</v>
      </c>
      <c r="D69" s="50">
        <v>74805</v>
      </c>
      <c r="E69" s="50">
        <v>80595</v>
      </c>
      <c r="F69" s="50">
        <v>80595</v>
      </c>
      <c r="G69" s="109">
        <f t="shared" si="0"/>
        <v>0</v>
      </c>
      <c r="H69" s="49">
        <f t="shared" si="2"/>
        <v>5790</v>
      </c>
      <c r="I69" s="27" t="s">
        <v>336</v>
      </c>
    </row>
    <row r="70" spans="1:9" x14ac:dyDescent="0.3">
      <c r="A70" s="51" t="s">
        <v>51</v>
      </c>
      <c r="B70" s="49" t="s">
        <v>207</v>
      </c>
      <c r="C70" s="50">
        <v>1184858</v>
      </c>
      <c r="D70" s="50">
        <v>997498</v>
      </c>
      <c r="E70" s="50">
        <v>1005498</v>
      </c>
      <c r="F70" s="152">
        <v>1016892</v>
      </c>
      <c r="G70" s="109">
        <f t="shared" si="0"/>
        <v>11394</v>
      </c>
      <c r="H70" s="49">
        <f t="shared" si="2"/>
        <v>8000</v>
      </c>
      <c r="I70" s="27" t="s">
        <v>327</v>
      </c>
    </row>
    <row r="71" spans="1:9" x14ac:dyDescent="0.3">
      <c r="A71" s="51" t="s">
        <v>53</v>
      </c>
      <c r="B71" s="49" t="s">
        <v>52</v>
      </c>
      <c r="C71" s="50">
        <v>60000</v>
      </c>
      <c r="D71" s="50">
        <v>60000</v>
      </c>
      <c r="E71" s="50">
        <v>60000</v>
      </c>
      <c r="F71" s="50">
        <v>60000</v>
      </c>
      <c r="G71" s="109">
        <f t="shared" si="0"/>
        <v>0</v>
      </c>
      <c r="H71" s="49">
        <f t="shared" si="2"/>
        <v>0</v>
      </c>
    </row>
    <row r="72" spans="1:9" x14ac:dyDescent="0.3">
      <c r="A72" s="51" t="s">
        <v>55</v>
      </c>
      <c r="B72" s="49" t="s">
        <v>54</v>
      </c>
      <c r="C72" s="50">
        <v>95090</v>
      </c>
      <c r="D72" s="50">
        <v>76183</v>
      </c>
      <c r="E72" s="50">
        <v>76183</v>
      </c>
      <c r="F72" s="50">
        <v>76183</v>
      </c>
      <c r="G72" s="109">
        <f t="shared" ref="G72:G135" si="3">F72-E72</f>
        <v>0</v>
      </c>
      <c r="H72" s="49">
        <f t="shared" ref="H72:H135" si="4">E72-D72</f>
        <v>0</v>
      </c>
    </row>
    <row r="73" spans="1:9" ht="19.5" customHeight="1" x14ac:dyDescent="0.3">
      <c r="A73" s="52" t="s">
        <v>197</v>
      </c>
      <c r="B73" s="53" t="s">
        <v>200</v>
      </c>
      <c r="C73" s="50">
        <v>0</v>
      </c>
      <c r="D73" s="50">
        <v>17590</v>
      </c>
      <c r="E73" s="50">
        <v>17590</v>
      </c>
      <c r="F73" s="50">
        <v>17590</v>
      </c>
      <c r="G73" s="109">
        <f t="shared" si="3"/>
        <v>0</v>
      </c>
      <c r="H73" s="49">
        <f t="shared" si="4"/>
        <v>0</v>
      </c>
    </row>
    <row r="74" spans="1:9" x14ac:dyDescent="0.3">
      <c r="A74" s="51" t="s">
        <v>57</v>
      </c>
      <c r="B74" s="49" t="s">
        <v>58</v>
      </c>
      <c r="C74" s="50">
        <v>59045</v>
      </c>
      <c r="D74" s="50">
        <v>59045</v>
      </c>
      <c r="E74" s="50">
        <v>59045</v>
      </c>
      <c r="F74" s="50">
        <v>59045</v>
      </c>
      <c r="G74" s="109">
        <f t="shared" si="3"/>
        <v>0</v>
      </c>
      <c r="H74" s="49">
        <f t="shared" si="4"/>
        <v>0</v>
      </c>
    </row>
    <row r="75" spans="1:9" x14ac:dyDescent="0.3">
      <c r="A75" s="51" t="s">
        <v>56</v>
      </c>
      <c r="B75" s="49" t="s">
        <v>205</v>
      </c>
      <c r="C75" s="50">
        <v>108185</v>
      </c>
      <c r="D75" s="50">
        <v>90461</v>
      </c>
      <c r="E75" s="50">
        <v>90461</v>
      </c>
      <c r="F75" s="50">
        <v>90461</v>
      </c>
      <c r="G75" s="109">
        <f t="shared" si="3"/>
        <v>0</v>
      </c>
      <c r="H75" s="49">
        <f t="shared" si="4"/>
        <v>0</v>
      </c>
    </row>
    <row r="76" spans="1:9" x14ac:dyDescent="0.3">
      <c r="A76" s="54" t="s">
        <v>158</v>
      </c>
      <c r="B76" s="101" t="s">
        <v>159</v>
      </c>
      <c r="C76" s="55">
        <f>C77+C78</f>
        <v>8665</v>
      </c>
      <c r="D76" s="55">
        <f>D77+D78</f>
        <v>10000</v>
      </c>
      <c r="E76" s="55">
        <f>E77+E78</f>
        <v>10000</v>
      </c>
      <c r="F76" s="55">
        <f>F77+F78</f>
        <v>10000</v>
      </c>
      <c r="G76" s="109">
        <f t="shared" si="3"/>
        <v>0</v>
      </c>
      <c r="H76" s="49">
        <f t="shared" si="4"/>
        <v>0</v>
      </c>
    </row>
    <row r="77" spans="1:9" x14ac:dyDescent="0.3">
      <c r="A77" s="52" t="s">
        <v>160</v>
      </c>
      <c r="B77" s="53" t="s">
        <v>161</v>
      </c>
      <c r="C77" s="50">
        <v>1500</v>
      </c>
      <c r="D77" s="50">
        <v>1500</v>
      </c>
      <c r="E77" s="50">
        <v>1500</v>
      </c>
      <c r="F77" s="50">
        <v>1500</v>
      </c>
      <c r="G77" s="109">
        <f t="shared" si="3"/>
        <v>0</v>
      </c>
      <c r="H77" s="49">
        <f t="shared" si="4"/>
        <v>0</v>
      </c>
    </row>
    <row r="78" spans="1:9" x14ac:dyDescent="0.3">
      <c r="A78" s="56" t="s">
        <v>160</v>
      </c>
      <c r="B78" s="57" t="s">
        <v>162</v>
      </c>
      <c r="C78" s="50">
        <v>7165</v>
      </c>
      <c r="D78" s="50">
        <v>8500</v>
      </c>
      <c r="E78" s="50">
        <v>8500</v>
      </c>
      <c r="F78" s="50">
        <v>8500</v>
      </c>
      <c r="G78" s="109">
        <f t="shared" si="3"/>
        <v>0</v>
      </c>
      <c r="H78" s="49">
        <f t="shared" si="4"/>
        <v>0</v>
      </c>
    </row>
    <row r="79" spans="1:9" x14ac:dyDescent="0.3">
      <c r="A79" s="58" t="s">
        <v>119</v>
      </c>
      <c r="B79" s="59" t="s">
        <v>120</v>
      </c>
      <c r="C79" s="60">
        <f>SUM(C80:C87)</f>
        <v>611918</v>
      </c>
      <c r="D79" s="60">
        <f>SUM(D80:D87)</f>
        <v>890503</v>
      </c>
      <c r="E79" s="60">
        <f>SUM(E80:E87)</f>
        <v>899754</v>
      </c>
      <c r="F79" s="60">
        <f>SUM(F80:F87)</f>
        <v>899754</v>
      </c>
      <c r="G79" s="109">
        <f t="shared" si="3"/>
        <v>0</v>
      </c>
      <c r="H79" s="49">
        <f t="shared" si="4"/>
        <v>9251</v>
      </c>
    </row>
    <row r="80" spans="1:9" ht="18.75" customHeight="1" x14ac:dyDescent="0.3">
      <c r="A80" s="61" t="s">
        <v>198</v>
      </c>
      <c r="B80" s="62" t="s">
        <v>199</v>
      </c>
      <c r="C80" s="50">
        <v>20000</v>
      </c>
      <c r="D80" s="50">
        <v>15000</v>
      </c>
      <c r="E80" s="50">
        <v>15000</v>
      </c>
      <c r="F80" s="50">
        <v>15000</v>
      </c>
      <c r="G80" s="109">
        <f t="shared" si="3"/>
        <v>0</v>
      </c>
      <c r="H80" s="49">
        <f t="shared" si="4"/>
        <v>0</v>
      </c>
    </row>
    <row r="81" spans="1:9" x14ac:dyDescent="0.3">
      <c r="A81" s="51" t="s">
        <v>59</v>
      </c>
      <c r="B81" s="49" t="s">
        <v>121</v>
      </c>
      <c r="C81" s="50">
        <v>5000</v>
      </c>
      <c r="D81" s="50">
        <v>5000</v>
      </c>
      <c r="E81" s="50">
        <v>5000</v>
      </c>
      <c r="F81" s="50">
        <v>5000</v>
      </c>
      <c r="G81" s="109">
        <f t="shared" si="3"/>
        <v>0</v>
      </c>
      <c r="H81" s="49">
        <f t="shared" si="4"/>
        <v>0</v>
      </c>
    </row>
    <row r="82" spans="1:9" ht="0.75" customHeight="1" x14ac:dyDescent="0.3">
      <c r="A82" s="51" t="s">
        <v>61</v>
      </c>
      <c r="B82" s="49" t="s">
        <v>60</v>
      </c>
      <c r="C82" s="50">
        <v>0</v>
      </c>
      <c r="D82" s="50">
        <v>0</v>
      </c>
      <c r="E82" s="50">
        <v>0</v>
      </c>
      <c r="F82" s="50">
        <v>0</v>
      </c>
      <c r="G82" s="109">
        <f t="shared" si="3"/>
        <v>0</v>
      </c>
      <c r="H82" s="49">
        <f t="shared" si="4"/>
        <v>0</v>
      </c>
    </row>
    <row r="83" spans="1:9" x14ac:dyDescent="0.3">
      <c r="A83" s="51" t="s">
        <v>62</v>
      </c>
      <c r="B83" s="49" t="s">
        <v>122</v>
      </c>
      <c r="C83" s="50">
        <v>462397</v>
      </c>
      <c r="D83" s="50">
        <v>706597</v>
      </c>
      <c r="E83" s="50">
        <v>706597</v>
      </c>
      <c r="F83" s="50">
        <v>706597</v>
      </c>
      <c r="G83" s="109">
        <f t="shared" si="3"/>
        <v>0</v>
      </c>
      <c r="H83" s="49">
        <f t="shared" si="4"/>
        <v>0</v>
      </c>
    </row>
    <row r="84" spans="1:9" x14ac:dyDescent="0.3">
      <c r="A84" s="52" t="s">
        <v>175</v>
      </c>
      <c r="B84" s="49" t="s">
        <v>195</v>
      </c>
      <c r="C84" s="50">
        <v>9040</v>
      </c>
      <c r="D84" s="50">
        <v>9040</v>
      </c>
      <c r="E84" s="50">
        <v>9040</v>
      </c>
      <c r="F84" s="50">
        <v>9040</v>
      </c>
      <c r="G84" s="109">
        <f t="shared" si="3"/>
        <v>0</v>
      </c>
      <c r="H84" s="49">
        <f t="shared" si="4"/>
        <v>0</v>
      </c>
    </row>
    <row r="85" spans="1:9" x14ac:dyDescent="0.3">
      <c r="A85" s="51" t="s">
        <v>63</v>
      </c>
      <c r="B85" s="49" t="s">
        <v>64</v>
      </c>
      <c r="C85" s="50">
        <v>21022</v>
      </c>
      <c r="D85" s="50">
        <v>6000</v>
      </c>
      <c r="E85" s="50">
        <v>6000</v>
      </c>
      <c r="F85" s="50">
        <v>6000</v>
      </c>
      <c r="G85" s="109">
        <f t="shared" si="3"/>
        <v>0</v>
      </c>
      <c r="H85" s="49">
        <f t="shared" si="4"/>
        <v>0</v>
      </c>
    </row>
    <row r="86" spans="1:9" x14ac:dyDescent="0.3">
      <c r="A86" s="51" t="s">
        <v>66</v>
      </c>
      <c r="B86" s="49" t="s">
        <v>65</v>
      </c>
      <c r="C86" s="50">
        <v>35851</v>
      </c>
      <c r="D86" s="50">
        <v>79410</v>
      </c>
      <c r="E86" s="50">
        <v>88661</v>
      </c>
      <c r="F86" s="50">
        <v>88661</v>
      </c>
      <c r="G86" s="109">
        <f t="shared" si="3"/>
        <v>0</v>
      </c>
      <c r="H86" s="49">
        <f t="shared" si="4"/>
        <v>9251</v>
      </c>
      <c r="I86" s="27" t="s">
        <v>328</v>
      </c>
    </row>
    <row r="87" spans="1:9" x14ac:dyDescent="0.3">
      <c r="A87" s="52" t="s">
        <v>67</v>
      </c>
      <c r="B87" s="49" t="s">
        <v>208</v>
      </c>
      <c r="C87" s="50">
        <v>58608</v>
      </c>
      <c r="D87" s="50">
        <v>69456</v>
      </c>
      <c r="E87" s="50">
        <v>69456</v>
      </c>
      <c r="F87" s="50">
        <v>69456</v>
      </c>
      <c r="G87" s="109">
        <f t="shared" si="3"/>
        <v>0</v>
      </c>
      <c r="H87" s="49">
        <f t="shared" si="4"/>
        <v>0</v>
      </c>
    </row>
    <row r="88" spans="1:9" x14ac:dyDescent="0.3">
      <c r="A88" s="58" t="s">
        <v>123</v>
      </c>
      <c r="B88" s="68" t="s">
        <v>124</v>
      </c>
      <c r="C88" s="60">
        <f>SUM(C89:C95)</f>
        <v>761036</v>
      </c>
      <c r="D88" s="60">
        <f>SUM(D89:D95)</f>
        <v>717406</v>
      </c>
      <c r="E88" s="60">
        <f>SUM(E89:E95)</f>
        <v>727406</v>
      </c>
      <c r="F88" s="60">
        <f>SUM(F89:F95)</f>
        <v>727406</v>
      </c>
      <c r="G88" s="109">
        <f t="shared" si="3"/>
        <v>0</v>
      </c>
      <c r="H88" s="49">
        <f t="shared" si="4"/>
        <v>10000</v>
      </c>
    </row>
    <row r="89" spans="1:9" x14ac:dyDescent="0.3">
      <c r="A89" s="48" t="s">
        <v>68</v>
      </c>
      <c r="B89" s="49" t="s">
        <v>125</v>
      </c>
      <c r="C89" s="50">
        <v>51212</v>
      </c>
      <c r="D89" s="50">
        <v>52122</v>
      </c>
      <c r="E89" s="50">
        <v>52122</v>
      </c>
      <c r="F89" s="50">
        <v>52122</v>
      </c>
      <c r="G89" s="109">
        <f t="shared" si="3"/>
        <v>0</v>
      </c>
      <c r="H89" s="49">
        <f t="shared" si="4"/>
        <v>0</v>
      </c>
    </row>
    <row r="90" spans="1:9" x14ac:dyDescent="0.3">
      <c r="A90" s="51" t="s">
        <v>69</v>
      </c>
      <c r="B90" s="49" t="s">
        <v>179</v>
      </c>
      <c r="C90" s="50">
        <v>237156</v>
      </c>
      <c r="D90" s="50">
        <v>173549</v>
      </c>
      <c r="E90" s="50">
        <v>180049</v>
      </c>
      <c r="F90" s="50">
        <v>180049</v>
      </c>
      <c r="G90" s="109">
        <f t="shared" si="3"/>
        <v>0</v>
      </c>
      <c r="H90" s="49">
        <f t="shared" si="4"/>
        <v>6500</v>
      </c>
      <c r="I90" s="27" t="s">
        <v>359</v>
      </c>
    </row>
    <row r="91" spans="1:9" x14ac:dyDescent="0.3">
      <c r="A91" s="51" t="s">
        <v>69</v>
      </c>
      <c r="B91" s="53" t="s">
        <v>180</v>
      </c>
      <c r="C91" s="50">
        <v>70888</v>
      </c>
      <c r="D91" s="50">
        <v>70888</v>
      </c>
      <c r="E91" s="50">
        <v>70888</v>
      </c>
      <c r="F91" s="50">
        <v>70888</v>
      </c>
      <c r="G91" s="109">
        <f t="shared" si="3"/>
        <v>0</v>
      </c>
      <c r="H91" s="49">
        <f t="shared" si="4"/>
        <v>0</v>
      </c>
    </row>
    <row r="92" spans="1:9" x14ac:dyDescent="0.3">
      <c r="A92" s="51" t="s">
        <v>69</v>
      </c>
      <c r="B92" s="53" t="s">
        <v>181</v>
      </c>
      <c r="C92" s="50">
        <v>129760</v>
      </c>
      <c r="D92" s="50">
        <v>129760</v>
      </c>
      <c r="E92" s="50">
        <v>133260</v>
      </c>
      <c r="F92" s="50">
        <v>133260</v>
      </c>
      <c r="G92" s="109">
        <f t="shared" si="3"/>
        <v>0</v>
      </c>
      <c r="H92" s="49">
        <f t="shared" si="4"/>
        <v>3500</v>
      </c>
      <c r="I92" s="27" t="s">
        <v>329</v>
      </c>
    </row>
    <row r="93" spans="1:9" x14ac:dyDescent="0.3">
      <c r="A93" s="51" t="s">
        <v>69</v>
      </c>
      <c r="B93" s="53" t="s">
        <v>209</v>
      </c>
      <c r="C93" s="50">
        <v>98535</v>
      </c>
      <c r="D93" s="50">
        <v>102951</v>
      </c>
      <c r="E93" s="50">
        <v>102951</v>
      </c>
      <c r="F93" s="50">
        <v>102951</v>
      </c>
      <c r="G93" s="109">
        <f t="shared" si="3"/>
        <v>0</v>
      </c>
      <c r="H93" s="49">
        <f t="shared" si="4"/>
        <v>0</v>
      </c>
    </row>
    <row r="94" spans="1:9" x14ac:dyDescent="0.3">
      <c r="A94" s="52" t="s">
        <v>69</v>
      </c>
      <c r="B94" s="53" t="s">
        <v>173</v>
      </c>
      <c r="C94" s="50">
        <v>161485</v>
      </c>
      <c r="D94" s="50">
        <v>181136</v>
      </c>
      <c r="E94" s="50">
        <v>181136</v>
      </c>
      <c r="F94" s="50">
        <v>181136</v>
      </c>
      <c r="G94" s="109">
        <f t="shared" si="3"/>
        <v>0</v>
      </c>
      <c r="H94" s="49">
        <f t="shared" si="4"/>
        <v>0</v>
      </c>
    </row>
    <row r="95" spans="1:9" x14ac:dyDescent="0.3">
      <c r="A95" s="56" t="s">
        <v>70</v>
      </c>
      <c r="B95" s="49" t="s">
        <v>71</v>
      </c>
      <c r="C95" s="50">
        <v>12000</v>
      </c>
      <c r="D95" s="50">
        <v>7000</v>
      </c>
      <c r="E95" s="50">
        <v>7000</v>
      </c>
      <c r="F95" s="50">
        <v>7000</v>
      </c>
      <c r="G95" s="109">
        <f t="shared" si="3"/>
        <v>0</v>
      </c>
      <c r="H95" s="49">
        <f t="shared" si="4"/>
        <v>0</v>
      </c>
    </row>
    <row r="96" spans="1:9" x14ac:dyDescent="0.3">
      <c r="A96" s="58" t="s">
        <v>126</v>
      </c>
      <c r="B96" s="68" t="s">
        <v>73</v>
      </c>
      <c r="C96" s="60">
        <f>SUM(C97:C109)</f>
        <v>274086</v>
      </c>
      <c r="D96" s="60">
        <f>SUM(D97:D110)</f>
        <v>704296</v>
      </c>
      <c r="E96" s="60">
        <f>SUM(E97:E110)</f>
        <v>743364</v>
      </c>
      <c r="F96" s="60">
        <f>SUM(F97:F110)</f>
        <v>743364</v>
      </c>
      <c r="G96" s="109">
        <f t="shared" si="3"/>
        <v>0</v>
      </c>
      <c r="H96" s="49">
        <f t="shared" si="4"/>
        <v>39068</v>
      </c>
    </row>
    <row r="97" spans="1:9" x14ac:dyDescent="0.3">
      <c r="A97" s="52" t="s">
        <v>72</v>
      </c>
      <c r="B97" s="53" t="s">
        <v>190</v>
      </c>
      <c r="C97" s="50">
        <v>90456</v>
      </c>
      <c r="D97" s="50">
        <v>137486</v>
      </c>
      <c r="E97" s="50">
        <v>137486</v>
      </c>
      <c r="F97" s="50">
        <v>137486</v>
      </c>
      <c r="G97" s="109">
        <f t="shared" si="3"/>
        <v>0</v>
      </c>
      <c r="H97" s="49">
        <f t="shared" si="4"/>
        <v>0</v>
      </c>
    </row>
    <row r="98" spans="1:9" x14ac:dyDescent="0.3">
      <c r="A98" s="51" t="s">
        <v>163</v>
      </c>
      <c r="B98" s="64" t="s">
        <v>182</v>
      </c>
      <c r="C98" s="50">
        <v>117470</v>
      </c>
      <c r="D98" s="50">
        <v>97470</v>
      </c>
      <c r="E98" s="50">
        <v>97470</v>
      </c>
      <c r="F98" s="50">
        <v>97470</v>
      </c>
      <c r="G98" s="109">
        <f t="shared" si="3"/>
        <v>0</v>
      </c>
      <c r="H98" s="49">
        <f t="shared" si="4"/>
        <v>0</v>
      </c>
    </row>
    <row r="99" spans="1:9" x14ac:dyDescent="0.3">
      <c r="A99" s="51" t="s">
        <v>74</v>
      </c>
      <c r="B99" s="53" t="s">
        <v>171</v>
      </c>
      <c r="C99" s="50">
        <v>4600</v>
      </c>
      <c r="D99" s="50">
        <v>4600</v>
      </c>
      <c r="E99" s="50">
        <v>14844</v>
      </c>
      <c r="F99" s="50">
        <v>14844</v>
      </c>
      <c r="G99" s="109">
        <f t="shared" si="3"/>
        <v>0</v>
      </c>
      <c r="H99" s="49">
        <f t="shared" si="4"/>
        <v>10244</v>
      </c>
      <c r="I99" s="27" t="s">
        <v>330</v>
      </c>
    </row>
    <row r="100" spans="1:9" x14ac:dyDescent="0.3">
      <c r="A100" s="52" t="s">
        <v>74</v>
      </c>
      <c r="B100" s="53" t="s">
        <v>170</v>
      </c>
      <c r="C100" s="50">
        <v>14880</v>
      </c>
      <c r="D100" s="50">
        <v>14880</v>
      </c>
      <c r="E100" s="50">
        <v>14880</v>
      </c>
      <c r="F100" s="50">
        <v>14880</v>
      </c>
      <c r="G100" s="109">
        <f t="shared" si="3"/>
        <v>0</v>
      </c>
      <c r="H100" s="49">
        <f t="shared" si="4"/>
        <v>0</v>
      </c>
    </row>
    <row r="101" spans="1:9" x14ac:dyDescent="0.3">
      <c r="A101" s="51" t="s">
        <v>74</v>
      </c>
      <c r="B101" s="53" t="s">
        <v>127</v>
      </c>
      <c r="C101" s="50">
        <v>12840</v>
      </c>
      <c r="D101" s="50">
        <v>12840</v>
      </c>
      <c r="E101" s="50">
        <v>12840</v>
      </c>
      <c r="F101" s="50">
        <v>12840</v>
      </c>
      <c r="G101" s="109">
        <f t="shared" si="3"/>
        <v>0</v>
      </c>
      <c r="H101" s="49">
        <f t="shared" si="4"/>
        <v>0</v>
      </c>
    </row>
    <row r="102" spans="1:9" ht="17.25" customHeight="1" x14ac:dyDescent="0.3">
      <c r="A102" s="52" t="s">
        <v>74</v>
      </c>
      <c r="B102" s="53" t="s">
        <v>164</v>
      </c>
      <c r="C102" s="50">
        <v>17000</v>
      </c>
      <c r="D102" s="50">
        <v>12000</v>
      </c>
      <c r="E102" s="50">
        <v>12000</v>
      </c>
      <c r="F102" s="50">
        <v>12000</v>
      </c>
      <c r="G102" s="109">
        <f t="shared" si="3"/>
        <v>0</v>
      </c>
      <c r="H102" s="49">
        <f t="shared" si="4"/>
        <v>0</v>
      </c>
    </row>
    <row r="103" spans="1:9" ht="18.75" hidden="1" customHeight="1" x14ac:dyDescent="0.3">
      <c r="A103" s="52" t="s">
        <v>74</v>
      </c>
      <c r="B103" s="53" t="s">
        <v>165</v>
      </c>
      <c r="C103" s="50">
        <v>0</v>
      </c>
      <c r="D103" s="50">
        <v>0</v>
      </c>
      <c r="E103" s="50">
        <v>0</v>
      </c>
      <c r="F103" s="50">
        <v>0</v>
      </c>
      <c r="G103" s="109">
        <f t="shared" si="3"/>
        <v>0</v>
      </c>
      <c r="H103" s="49">
        <f t="shared" si="4"/>
        <v>0</v>
      </c>
    </row>
    <row r="104" spans="1:9" x14ac:dyDescent="0.3">
      <c r="A104" s="52" t="s">
        <v>74</v>
      </c>
      <c r="B104" s="53" t="s">
        <v>183</v>
      </c>
      <c r="C104" s="50">
        <v>1000</v>
      </c>
      <c r="D104" s="50">
        <v>1000</v>
      </c>
      <c r="E104" s="50">
        <v>1000</v>
      </c>
      <c r="F104" s="50">
        <v>1000</v>
      </c>
      <c r="G104" s="109">
        <f t="shared" si="3"/>
        <v>0</v>
      </c>
      <c r="H104" s="49">
        <f t="shared" si="4"/>
        <v>0</v>
      </c>
    </row>
    <row r="105" spans="1:9" x14ac:dyDescent="0.3">
      <c r="A105" s="52" t="s">
        <v>74</v>
      </c>
      <c r="B105" s="53" t="s">
        <v>165</v>
      </c>
      <c r="C105" s="50">
        <v>0</v>
      </c>
      <c r="D105" s="50">
        <v>3000</v>
      </c>
      <c r="E105" s="50">
        <v>30824</v>
      </c>
      <c r="F105" s="50">
        <v>30824</v>
      </c>
      <c r="G105" s="109">
        <f t="shared" si="3"/>
        <v>0</v>
      </c>
      <c r="H105" s="49">
        <f>E105-D105</f>
        <v>27824</v>
      </c>
      <c r="I105" s="27" t="s">
        <v>331</v>
      </c>
    </row>
    <row r="106" spans="1:9" x14ac:dyDescent="0.3">
      <c r="A106" s="52" t="s">
        <v>74</v>
      </c>
      <c r="B106" s="53" t="s">
        <v>178</v>
      </c>
      <c r="C106" s="50">
        <v>3000</v>
      </c>
      <c r="D106" s="50">
        <v>0</v>
      </c>
      <c r="E106" s="50">
        <v>1000</v>
      </c>
      <c r="F106" s="50">
        <v>1000</v>
      </c>
      <c r="G106" s="109">
        <f t="shared" si="3"/>
        <v>0</v>
      </c>
      <c r="H106" s="49">
        <f t="shared" si="4"/>
        <v>1000</v>
      </c>
      <c r="I106" s="27" t="s">
        <v>332</v>
      </c>
    </row>
    <row r="107" spans="1:9" x14ac:dyDescent="0.3">
      <c r="A107" s="52" t="s">
        <v>74</v>
      </c>
      <c r="B107" s="53" t="s">
        <v>166</v>
      </c>
      <c r="C107" s="50">
        <v>6720</v>
      </c>
      <c r="D107" s="50">
        <v>6720</v>
      </c>
      <c r="E107" s="50">
        <v>6720</v>
      </c>
      <c r="F107" s="50">
        <v>6720</v>
      </c>
      <c r="G107" s="109">
        <f t="shared" si="3"/>
        <v>0</v>
      </c>
      <c r="H107" s="49">
        <f t="shared" si="4"/>
        <v>0</v>
      </c>
    </row>
    <row r="108" spans="1:9" x14ac:dyDescent="0.3">
      <c r="A108" s="52" t="s">
        <v>74</v>
      </c>
      <c r="B108" s="53" t="s">
        <v>167</v>
      </c>
      <c r="C108" s="50">
        <v>2620</v>
      </c>
      <c r="D108" s="50">
        <v>4370</v>
      </c>
      <c r="E108" s="50">
        <v>4370</v>
      </c>
      <c r="F108" s="50">
        <v>4370</v>
      </c>
      <c r="G108" s="109">
        <f t="shared" si="3"/>
        <v>0</v>
      </c>
      <c r="H108" s="49">
        <f t="shared" si="4"/>
        <v>0</v>
      </c>
    </row>
    <row r="109" spans="1:9" x14ac:dyDescent="0.3">
      <c r="A109" s="52" t="s">
        <v>74</v>
      </c>
      <c r="B109" s="53" t="s">
        <v>168</v>
      </c>
      <c r="C109" s="50">
        <v>3500</v>
      </c>
      <c r="D109" s="50">
        <v>3500</v>
      </c>
      <c r="E109" s="50">
        <v>3500</v>
      </c>
      <c r="F109" s="50">
        <v>3500</v>
      </c>
      <c r="G109" s="109">
        <f t="shared" si="3"/>
        <v>0</v>
      </c>
      <c r="H109" s="49">
        <f t="shared" si="4"/>
        <v>0</v>
      </c>
    </row>
    <row r="110" spans="1:9" ht="19.5" thickBot="1" x14ac:dyDescent="0.35">
      <c r="A110" s="65" t="s">
        <v>74</v>
      </c>
      <c r="B110" s="66" t="s">
        <v>169</v>
      </c>
      <c r="C110" s="67">
        <v>7790</v>
      </c>
      <c r="D110" s="67">
        <v>406430</v>
      </c>
      <c r="E110" s="67">
        <v>406430</v>
      </c>
      <c r="F110" s="67">
        <v>406430</v>
      </c>
      <c r="G110" s="109">
        <f t="shared" si="3"/>
        <v>0</v>
      </c>
      <c r="H110" s="49">
        <f t="shared" si="4"/>
        <v>0</v>
      </c>
    </row>
    <row r="111" spans="1:9" x14ac:dyDescent="0.3">
      <c r="A111" s="58" t="s">
        <v>128</v>
      </c>
      <c r="B111" s="68" t="s">
        <v>129</v>
      </c>
      <c r="C111" s="60">
        <f>SUM(C112:C116)</f>
        <v>183508</v>
      </c>
      <c r="D111" s="60">
        <f>SUM(D112:D116)</f>
        <v>62342</v>
      </c>
      <c r="E111" s="60">
        <f>SUM(E112:E116)</f>
        <v>62342</v>
      </c>
      <c r="F111" s="60">
        <f>SUM(F112:F116)</f>
        <v>62342</v>
      </c>
      <c r="G111" s="109">
        <f t="shared" si="3"/>
        <v>0</v>
      </c>
      <c r="H111" s="49">
        <f t="shared" si="4"/>
        <v>0</v>
      </c>
    </row>
    <row r="112" spans="1:9" x14ac:dyDescent="0.3">
      <c r="A112" s="51" t="s">
        <v>75</v>
      </c>
      <c r="B112" s="53" t="s">
        <v>210</v>
      </c>
      <c r="C112" s="50">
        <v>56312</v>
      </c>
      <c r="D112" s="50">
        <v>51397</v>
      </c>
      <c r="E112" s="50">
        <v>51397</v>
      </c>
      <c r="F112" s="50">
        <v>51397</v>
      </c>
      <c r="G112" s="109">
        <f t="shared" si="3"/>
        <v>0</v>
      </c>
      <c r="H112" s="49">
        <f t="shared" si="4"/>
        <v>0</v>
      </c>
    </row>
    <row r="113" spans="1:9" x14ac:dyDescent="0.3">
      <c r="A113" s="51" t="s">
        <v>75</v>
      </c>
      <c r="B113" s="53" t="s">
        <v>211</v>
      </c>
      <c r="C113" s="50">
        <v>125000</v>
      </c>
      <c r="D113" s="50">
        <v>8694</v>
      </c>
      <c r="E113" s="50">
        <v>8694</v>
      </c>
      <c r="F113" s="50">
        <v>8694</v>
      </c>
      <c r="G113" s="109">
        <f t="shared" si="3"/>
        <v>0</v>
      </c>
      <c r="H113" s="49">
        <f t="shared" si="4"/>
        <v>0</v>
      </c>
    </row>
    <row r="114" spans="1:9" x14ac:dyDescent="0.3">
      <c r="A114" s="51" t="s">
        <v>75</v>
      </c>
      <c r="B114" s="53" t="s">
        <v>184</v>
      </c>
      <c r="C114" s="50">
        <v>1251</v>
      </c>
      <c r="D114" s="50">
        <v>1251</v>
      </c>
      <c r="E114" s="50">
        <v>1251</v>
      </c>
      <c r="F114" s="50">
        <v>1251</v>
      </c>
      <c r="G114" s="109">
        <f t="shared" si="3"/>
        <v>0</v>
      </c>
      <c r="H114" s="49">
        <f t="shared" si="4"/>
        <v>0</v>
      </c>
    </row>
    <row r="115" spans="1:9" hidden="1" x14ac:dyDescent="0.3">
      <c r="A115" s="51" t="s">
        <v>76</v>
      </c>
      <c r="B115" s="76" t="s">
        <v>130</v>
      </c>
      <c r="C115" s="50">
        <v>0</v>
      </c>
      <c r="D115" s="50">
        <v>0</v>
      </c>
      <c r="E115" s="50">
        <v>0</v>
      </c>
      <c r="F115" s="50">
        <v>0</v>
      </c>
      <c r="G115" s="109">
        <f t="shared" si="3"/>
        <v>0</v>
      </c>
      <c r="H115" s="49">
        <f t="shared" si="4"/>
        <v>0</v>
      </c>
    </row>
    <row r="116" spans="1:9" x14ac:dyDescent="0.3">
      <c r="A116" s="69" t="s">
        <v>77</v>
      </c>
      <c r="B116" s="74" t="s">
        <v>131</v>
      </c>
      <c r="C116" s="77">
        <v>945</v>
      </c>
      <c r="D116" s="77">
        <v>1000</v>
      </c>
      <c r="E116" s="77">
        <v>1000</v>
      </c>
      <c r="F116" s="77">
        <v>1000</v>
      </c>
      <c r="G116" s="109">
        <f t="shared" si="3"/>
        <v>0</v>
      </c>
      <c r="H116" s="49">
        <f t="shared" si="4"/>
        <v>0</v>
      </c>
    </row>
    <row r="117" spans="1:9" x14ac:dyDescent="0.3">
      <c r="A117" s="58" t="s">
        <v>132</v>
      </c>
      <c r="B117" s="68" t="s">
        <v>133</v>
      </c>
      <c r="C117" s="60">
        <f>SUM(C118:C153)</f>
        <v>1516086</v>
      </c>
      <c r="D117" s="60">
        <f>SUM(D118:D154)</f>
        <v>1669353</v>
      </c>
      <c r="E117" s="60">
        <f>SUM(E118:E154)</f>
        <v>1749307</v>
      </c>
      <c r="F117" s="60">
        <f>SUM(F118:F154)</f>
        <v>1739129</v>
      </c>
      <c r="G117" s="109">
        <f t="shared" si="3"/>
        <v>-10178</v>
      </c>
      <c r="H117" s="49">
        <f t="shared" si="4"/>
        <v>79954</v>
      </c>
    </row>
    <row r="118" spans="1:9" x14ac:dyDescent="0.3">
      <c r="A118" s="52" t="s">
        <v>78</v>
      </c>
      <c r="B118" s="49" t="s">
        <v>212</v>
      </c>
      <c r="C118" s="50">
        <v>40196</v>
      </c>
      <c r="D118" s="70">
        <v>39696</v>
      </c>
      <c r="E118" s="70">
        <v>39696</v>
      </c>
      <c r="F118" s="70">
        <v>39696</v>
      </c>
      <c r="G118" s="109">
        <f t="shared" si="3"/>
        <v>0</v>
      </c>
      <c r="H118" s="49">
        <f t="shared" si="4"/>
        <v>0</v>
      </c>
    </row>
    <row r="119" spans="1:9" x14ac:dyDescent="0.3">
      <c r="A119" s="52" t="s">
        <v>78</v>
      </c>
      <c r="B119" s="49" t="s">
        <v>194</v>
      </c>
      <c r="C119" s="50">
        <v>10000</v>
      </c>
      <c r="D119" s="70">
        <v>10000</v>
      </c>
      <c r="E119" s="70">
        <v>10000</v>
      </c>
      <c r="F119" s="70">
        <v>10000</v>
      </c>
      <c r="G119" s="109">
        <f t="shared" si="3"/>
        <v>0</v>
      </c>
      <c r="H119" s="49">
        <f t="shared" si="4"/>
        <v>0</v>
      </c>
    </row>
    <row r="120" spans="1:9" x14ac:dyDescent="0.3">
      <c r="A120" s="52" t="s">
        <v>78</v>
      </c>
      <c r="B120" s="49" t="s">
        <v>196</v>
      </c>
      <c r="C120" s="50">
        <v>4817</v>
      </c>
      <c r="D120" s="70">
        <v>4817</v>
      </c>
      <c r="E120" s="70">
        <v>4817</v>
      </c>
      <c r="F120" s="70">
        <v>4817</v>
      </c>
      <c r="G120" s="109">
        <f t="shared" si="3"/>
        <v>0</v>
      </c>
      <c r="H120" s="49">
        <f t="shared" si="4"/>
        <v>0</v>
      </c>
    </row>
    <row r="121" spans="1:9" x14ac:dyDescent="0.3">
      <c r="A121" s="52" t="s">
        <v>78</v>
      </c>
      <c r="B121" s="53" t="s">
        <v>185</v>
      </c>
      <c r="C121" s="50">
        <v>40000</v>
      </c>
      <c r="D121" s="70">
        <v>40000</v>
      </c>
      <c r="E121" s="70">
        <v>40000</v>
      </c>
      <c r="F121" s="70">
        <v>40000</v>
      </c>
      <c r="G121" s="109">
        <f t="shared" si="3"/>
        <v>0</v>
      </c>
      <c r="H121" s="49">
        <f t="shared" si="4"/>
        <v>0</v>
      </c>
    </row>
    <row r="122" spans="1:9" x14ac:dyDescent="0.3">
      <c r="A122" s="52" t="s">
        <v>78</v>
      </c>
      <c r="B122" s="49" t="s">
        <v>144</v>
      </c>
      <c r="C122" s="50">
        <v>57444</v>
      </c>
      <c r="D122" s="70">
        <v>59176</v>
      </c>
      <c r="E122" s="70">
        <v>59176</v>
      </c>
      <c r="F122" s="70">
        <v>59176</v>
      </c>
      <c r="G122" s="109">
        <f t="shared" si="3"/>
        <v>0</v>
      </c>
      <c r="H122" s="49">
        <f t="shared" si="4"/>
        <v>0</v>
      </c>
    </row>
    <row r="123" spans="1:9" x14ac:dyDescent="0.3">
      <c r="A123" s="52" t="s">
        <v>142</v>
      </c>
      <c r="B123" s="49" t="s">
        <v>134</v>
      </c>
      <c r="C123" s="50">
        <v>207028</v>
      </c>
      <c r="D123" s="70">
        <v>187123</v>
      </c>
      <c r="E123" s="70">
        <v>187123</v>
      </c>
      <c r="F123" s="70">
        <v>187123</v>
      </c>
      <c r="G123" s="109">
        <f t="shared" si="3"/>
        <v>0</v>
      </c>
      <c r="H123" s="49">
        <f t="shared" si="4"/>
        <v>0</v>
      </c>
    </row>
    <row r="124" spans="1:9" x14ac:dyDescent="0.3">
      <c r="A124" s="52" t="s">
        <v>79</v>
      </c>
      <c r="B124" s="49" t="s">
        <v>191</v>
      </c>
      <c r="C124" s="50">
        <v>0</v>
      </c>
      <c r="D124" s="70">
        <v>85053</v>
      </c>
      <c r="E124" s="70">
        <v>92053</v>
      </c>
      <c r="F124" s="70">
        <v>92053</v>
      </c>
      <c r="G124" s="109">
        <f t="shared" si="3"/>
        <v>0</v>
      </c>
      <c r="H124" s="49">
        <f t="shared" si="4"/>
        <v>7000</v>
      </c>
      <c r="I124" s="27" t="s">
        <v>333</v>
      </c>
    </row>
    <row r="125" spans="1:9" x14ac:dyDescent="0.3">
      <c r="A125" s="52" t="s">
        <v>80</v>
      </c>
      <c r="B125" s="49" t="s">
        <v>81</v>
      </c>
      <c r="C125" s="50">
        <v>60660</v>
      </c>
      <c r="D125" s="70">
        <v>62908</v>
      </c>
      <c r="E125" s="70">
        <v>76192</v>
      </c>
      <c r="F125" s="70">
        <v>76192</v>
      </c>
      <c r="G125" s="109">
        <f t="shared" si="3"/>
        <v>0</v>
      </c>
      <c r="H125" s="49">
        <f t="shared" si="4"/>
        <v>13284</v>
      </c>
      <c r="I125" s="151" t="s">
        <v>334</v>
      </c>
    </row>
    <row r="126" spans="1:9" x14ac:dyDescent="0.3">
      <c r="A126" s="52" t="s">
        <v>80</v>
      </c>
      <c r="B126" s="49" t="s">
        <v>82</v>
      </c>
      <c r="C126" s="50">
        <v>47093</v>
      </c>
      <c r="D126" s="70">
        <v>33585</v>
      </c>
      <c r="E126" s="70">
        <v>39094</v>
      </c>
      <c r="F126" s="70">
        <v>39094</v>
      </c>
      <c r="G126" s="109">
        <f t="shared" si="3"/>
        <v>0</v>
      </c>
      <c r="H126" s="49">
        <f t="shared" si="4"/>
        <v>5509</v>
      </c>
      <c r="I126" s="27" t="s">
        <v>337</v>
      </c>
    </row>
    <row r="127" spans="1:9" x14ac:dyDescent="0.3">
      <c r="A127" s="52" t="s">
        <v>80</v>
      </c>
      <c r="B127" s="49" t="s">
        <v>172</v>
      </c>
      <c r="C127" s="50">
        <v>69495</v>
      </c>
      <c r="D127" s="70">
        <v>69480</v>
      </c>
      <c r="E127" s="70">
        <v>81724</v>
      </c>
      <c r="F127" s="152">
        <v>82379</v>
      </c>
      <c r="G127" s="109">
        <f t="shared" si="3"/>
        <v>655</v>
      </c>
      <c r="H127" s="49">
        <f t="shared" si="4"/>
        <v>12244</v>
      </c>
      <c r="I127" s="27" t="s">
        <v>338</v>
      </c>
    </row>
    <row r="128" spans="1:9" x14ac:dyDescent="0.3">
      <c r="A128" s="52" t="s">
        <v>80</v>
      </c>
      <c r="B128" s="49" t="s">
        <v>235</v>
      </c>
      <c r="C128" s="104">
        <v>0</v>
      </c>
      <c r="D128" s="70">
        <v>2987</v>
      </c>
      <c r="E128" s="70">
        <v>2987</v>
      </c>
      <c r="F128" s="70">
        <v>2987</v>
      </c>
      <c r="G128" s="109">
        <f t="shared" si="3"/>
        <v>0</v>
      </c>
      <c r="H128" s="49">
        <f t="shared" si="4"/>
        <v>0</v>
      </c>
    </row>
    <row r="129" spans="1:9" x14ac:dyDescent="0.3">
      <c r="A129" s="51" t="s">
        <v>83</v>
      </c>
      <c r="B129" s="49" t="s">
        <v>186</v>
      </c>
      <c r="C129" s="50">
        <v>104144</v>
      </c>
      <c r="D129" s="70">
        <v>73833</v>
      </c>
      <c r="E129" s="70">
        <v>73833</v>
      </c>
      <c r="F129" s="70">
        <v>73833</v>
      </c>
      <c r="G129" s="109">
        <f t="shared" si="3"/>
        <v>0</v>
      </c>
      <c r="H129" s="49">
        <f t="shared" si="4"/>
        <v>0</v>
      </c>
    </row>
    <row r="130" spans="1:9" x14ac:dyDescent="0.3">
      <c r="A130" s="51" t="s">
        <v>83</v>
      </c>
      <c r="B130" s="49" t="s">
        <v>176</v>
      </c>
      <c r="C130" s="50">
        <v>50000</v>
      </c>
      <c r="D130" s="70">
        <v>60000</v>
      </c>
      <c r="E130" s="70">
        <v>60000</v>
      </c>
      <c r="F130" s="70">
        <v>60000</v>
      </c>
      <c r="G130" s="109">
        <f t="shared" si="3"/>
        <v>0</v>
      </c>
      <c r="H130" s="49">
        <f t="shared" si="4"/>
        <v>0</v>
      </c>
    </row>
    <row r="131" spans="1:9" x14ac:dyDescent="0.3">
      <c r="A131" s="52" t="s">
        <v>143</v>
      </c>
      <c r="B131" s="49" t="s">
        <v>84</v>
      </c>
      <c r="C131" s="50">
        <v>42888</v>
      </c>
      <c r="D131" s="70">
        <v>42145</v>
      </c>
      <c r="E131" s="70">
        <v>42145</v>
      </c>
      <c r="F131" s="70">
        <v>42145</v>
      </c>
      <c r="G131" s="109">
        <f t="shared" si="3"/>
        <v>0</v>
      </c>
      <c r="H131" s="49">
        <f t="shared" si="4"/>
        <v>0</v>
      </c>
    </row>
    <row r="132" spans="1:9" x14ac:dyDescent="0.3">
      <c r="A132" s="52" t="s">
        <v>143</v>
      </c>
      <c r="B132" s="49" t="s">
        <v>85</v>
      </c>
      <c r="C132" s="50">
        <v>12594</v>
      </c>
      <c r="D132" s="70">
        <v>12349</v>
      </c>
      <c r="E132" s="70">
        <v>12349</v>
      </c>
      <c r="F132" s="70">
        <v>12349</v>
      </c>
      <c r="G132" s="109">
        <f t="shared" si="3"/>
        <v>0</v>
      </c>
      <c r="H132" s="49">
        <f t="shared" si="4"/>
        <v>0</v>
      </c>
    </row>
    <row r="133" spans="1:9" x14ac:dyDescent="0.3">
      <c r="A133" s="52" t="s">
        <v>143</v>
      </c>
      <c r="B133" s="49" t="s">
        <v>177</v>
      </c>
      <c r="C133" s="50">
        <v>56776</v>
      </c>
      <c r="D133" s="70">
        <v>47650</v>
      </c>
      <c r="E133" s="70">
        <v>47650</v>
      </c>
      <c r="F133" s="70">
        <v>47650</v>
      </c>
      <c r="G133" s="109">
        <f t="shared" si="3"/>
        <v>0</v>
      </c>
      <c r="H133" s="49">
        <f t="shared" si="4"/>
        <v>0</v>
      </c>
    </row>
    <row r="134" spans="1:9" x14ac:dyDescent="0.3">
      <c r="A134" s="52" t="s">
        <v>143</v>
      </c>
      <c r="B134" s="49" t="s">
        <v>145</v>
      </c>
      <c r="C134" s="50">
        <v>22844</v>
      </c>
      <c r="D134" s="70">
        <v>22694</v>
      </c>
      <c r="E134" s="70">
        <v>22694</v>
      </c>
      <c r="F134" s="70">
        <v>22694</v>
      </c>
      <c r="G134" s="109">
        <f t="shared" si="3"/>
        <v>0</v>
      </c>
      <c r="H134" s="49">
        <f t="shared" si="4"/>
        <v>0</v>
      </c>
    </row>
    <row r="135" spans="1:9" x14ac:dyDescent="0.3">
      <c r="A135" s="52" t="s">
        <v>143</v>
      </c>
      <c r="B135" s="49" t="s">
        <v>86</v>
      </c>
      <c r="C135" s="50">
        <v>20847</v>
      </c>
      <c r="D135" s="70">
        <v>20847</v>
      </c>
      <c r="E135" s="70">
        <v>20847</v>
      </c>
      <c r="F135" s="70">
        <v>20847</v>
      </c>
      <c r="G135" s="109">
        <f t="shared" si="3"/>
        <v>0</v>
      </c>
      <c r="H135" s="49">
        <f t="shared" si="4"/>
        <v>0</v>
      </c>
    </row>
    <row r="136" spans="1:9" x14ac:dyDescent="0.3">
      <c r="A136" s="52" t="s">
        <v>143</v>
      </c>
      <c r="B136" s="49" t="s">
        <v>146</v>
      </c>
      <c r="C136" s="50">
        <v>24572</v>
      </c>
      <c r="D136" s="70">
        <v>25637</v>
      </c>
      <c r="E136" s="70">
        <v>25637</v>
      </c>
      <c r="F136" s="70">
        <v>25637</v>
      </c>
      <c r="G136" s="109">
        <f t="shared" ref="G136:G193" si="5">F136-E136</f>
        <v>0</v>
      </c>
      <c r="H136" s="49">
        <f t="shared" ref="H136:H192" si="6">E136-D136</f>
        <v>0</v>
      </c>
    </row>
    <row r="137" spans="1:9" x14ac:dyDescent="0.3">
      <c r="A137" s="51" t="s">
        <v>87</v>
      </c>
      <c r="B137" s="71" t="s">
        <v>213</v>
      </c>
      <c r="C137" s="50">
        <v>38286</v>
      </c>
      <c r="D137" s="70">
        <v>38215</v>
      </c>
      <c r="E137" s="70">
        <v>44215</v>
      </c>
      <c r="F137" s="70">
        <v>44215</v>
      </c>
      <c r="G137" s="109">
        <f t="shared" si="5"/>
        <v>0</v>
      </c>
      <c r="H137" s="49">
        <f t="shared" si="6"/>
        <v>6000</v>
      </c>
      <c r="I137" s="151" t="s">
        <v>339</v>
      </c>
    </row>
    <row r="138" spans="1:9" x14ac:dyDescent="0.3">
      <c r="A138" s="51" t="s">
        <v>87</v>
      </c>
      <c r="B138" s="49" t="s">
        <v>91</v>
      </c>
      <c r="C138" s="50">
        <v>46237</v>
      </c>
      <c r="D138" s="70">
        <v>44685</v>
      </c>
      <c r="E138" s="70">
        <v>44185</v>
      </c>
      <c r="F138" s="70">
        <v>44185</v>
      </c>
      <c r="G138" s="109">
        <f t="shared" si="5"/>
        <v>0</v>
      </c>
      <c r="H138" s="49">
        <f t="shared" si="6"/>
        <v>-500</v>
      </c>
      <c r="I138" s="27" t="s">
        <v>335</v>
      </c>
    </row>
    <row r="139" spans="1:9" x14ac:dyDescent="0.3">
      <c r="A139" s="51" t="s">
        <v>87</v>
      </c>
      <c r="B139" s="49" t="s">
        <v>92</v>
      </c>
      <c r="C139" s="50">
        <v>35596</v>
      </c>
      <c r="D139" s="70">
        <v>36755</v>
      </c>
      <c r="E139" s="70">
        <v>39794</v>
      </c>
      <c r="F139" s="70">
        <v>39794</v>
      </c>
      <c r="G139" s="109">
        <f t="shared" si="5"/>
        <v>0</v>
      </c>
      <c r="H139" s="49">
        <f t="shared" si="6"/>
        <v>3039</v>
      </c>
      <c r="I139" s="27" t="s">
        <v>340</v>
      </c>
    </row>
    <row r="140" spans="1:9" x14ac:dyDescent="0.3">
      <c r="A140" s="51" t="s">
        <v>87</v>
      </c>
      <c r="B140" s="49" t="s">
        <v>90</v>
      </c>
      <c r="C140" s="50">
        <v>93711</v>
      </c>
      <c r="D140" s="70">
        <v>83211</v>
      </c>
      <c r="E140" s="70">
        <v>85011</v>
      </c>
      <c r="F140" s="70">
        <v>85011</v>
      </c>
      <c r="G140" s="109">
        <f t="shared" si="5"/>
        <v>0</v>
      </c>
      <c r="H140" s="49">
        <f t="shared" si="6"/>
        <v>1800</v>
      </c>
      <c r="I140" s="151" t="s">
        <v>341</v>
      </c>
    </row>
    <row r="141" spans="1:9" x14ac:dyDescent="0.3">
      <c r="A141" s="52" t="s">
        <v>87</v>
      </c>
      <c r="B141" s="49" t="s">
        <v>227</v>
      </c>
      <c r="C141" s="50">
        <v>1300</v>
      </c>
      <c r="D141" s="70">
        <v>3410</v>
      </c>
      <c r="E141" s="70">
        <v>3410</v>
      </c>
      <c r="F141" s="70">
        <v>3410</v>
      </c>
      <c r="G141" s="109">
        <f t="shared" si="5"/>
        <v>0</v>
      </c>
      <c r="H141" s="49">
        <f t="shared" si="6"/>
        <v>0</v>
      </c>
    </row>
    <row r="142" spans="1:9" x14ac:dyDescent="0.3">
      <c r="A142" s="51" t="s">
        <v>87</v>
      </c>
      <c r="B142" s="49" t="s">
        <v>89</v>
      </c>
      <c r="C142" s="50">
        <v>161562</v>
      </c>
      <c r="D142" s="70">
        <v>171503</v>
      </c>
      <c r="E142" s="70">
        <v>171675</v>
      </c>
      <c r="F142" s="70">
        <v>171675</v>
      </c>
      <c r="G142" s="109">
        <f t="shared" si="5"/>
        <v>0</v>
      </c>
      <c r="H142" s="49">
        <f t="shared" si="6"/>
        <v>172</v>
      </c>
      <c r="I142" s="27" t="s">
        <v>342</v>
      </c>
    </row>
    <row r="143" spans="1:9" x14ac:dyDescent="0.3">
      <c r="A143" s="51" t="s">
        <v>87</v>
      </c>
      <c r="B143" s="49" t="s">
        <v>214</v>
      </c>
      <c r="C143" s="50">
        <v>19826</v>
      </c>
      <c r="D143" s="70">
        <v>19326</v>
      </c>
      <c r="E143" s="70">
        <v>19326</v>
      </c>
      <c r="F143" s="70">
        <v>19326</v>
      </c>
      <c r="G143" s="109">
        <f t="shared" si="5"/>
        <v>0</v>
      </c>
      <c r="H143" s="49">
        <f t="shared" si="6"/>
        <v>0</v>
      </c>
    </row>
    <row r="144" spans="1:9" x14ac:dyDescent="0.3">
      <c r="A144" s="51" t="s">
        <v>87</v>
      </c>
      <c r="B144" s="49" t="s">
        <v>215</v>
      </c>
      <c r="C144" s="50">
        <v>26061</v>
      </c>
      <c r="D144" s="70">
        <v>26378</v>
      </c>
      <c r="E144" s="70">
        <v>26378</v>
      </c>
      <c r="F144" s="70">
        <v>26378</v>
      </c>
      <c r="G144" s="109">
        <f t="shared" si="5"/>
        <v>0</v>
      </c>
      <c r="H144" s="49">
        <f t="shared" si="6"/>
        <v>0</v>
      </c>
    </row>
    <row r="145" spans="1:9" x14ac:dyDescent="0.3">
      <c r="A145" s="51" t="s">
        <v>87</v>
      </c>
      <c r="B145" s="49" t="s">
        <v>216</v>
      </c>
      <c r="C145" s="50">
        <v>25332</v>
      </c>
      <c r="D145" s="70">
        <v>25831</v>
      </c>
      <c r="E145" s="70">
        <v>40831</v>
      </c>
      <c r="F145" s="70">
        <v>40831</v>
      </c>
      <c r="G145" s="109">
        <f t="shared" si="5"/>
        <v>0</v>
      </c>
      <c r="H145" s="49">
        <f t="shared" si="6"/>
        <v>15000</v>
      </c>
      <c r="I145" s="27" t="s">
        <v>343</v>
      </c>
    </row>
    <row r="146" spans="1:9" x14ac:dyDescent="0.3">
      <c r="A146" s="51" t="s">
        <v>87</v>
      </c>
      <c r="B146" s="49" t="s">
        <v>88</v>
      </c>
      <c r="C146" s="50">
        <v>135311</v>
      </c>
      <c r="D146" s="70">
        <v>144214</v>
      </c>
      <c r="E146" s="70">
        <v>151014</v>
      </c>
      <c r="F146" s="152">
        <v>149514</v>
      </c>
      <c r="G146" s="109">
        <f t="shared" si="5"/>
        <v>-1500</v>
      </c>
      <c r="H146" s="49">
        <f t="shared" si="6"/>
        <v>6800</v>
      </c>
      <c r="I146" s="151" t="s">
        <v>344</v>
      </c>
    </row>
    <row r="147" spans="1:9" x14ac:dyDescent="0.3">
      <c r="A147" s="51" t="s">
        <v>87</v>
      </c>
      <c r="B147" s="49" t="s">
        <v>147</v>
      </c>
      <c r="C147" s="50">
        <v>9000</v>
      </c>
      <c r="D147" s="70">
        <v>7000</v>
      </c>
      <c r="E147" s="70">
        <v>7000</v>
      </c>
      <c r="F147" s="70">
        <v>7000</v>
      </c>
      <c r="G147" s="109">
        <f t="shared" si="5"/>
        <v>0</v>
      </c>
      <c r="H147" s="49">
        <f t="shared" si="6"/>
        <v>0</v>
      </c>
    </row>
    <row r="148" spans="1:9" x14ac:dyDescent="0.3">
      <c r="A148" s="51" t="s">
        <v>93</v>
      </c>
      <c r="B148" s="49" t="s">
        <v>217</v>
      </c>
      <c r="C148" s="50">
        <v>2819</v>
      </c>
      <c r="D148" s="70">
        <v>83230</v>
      </c>
      <c r="E148" s="70">
        <v>91230</v>
      </c>
      <c r="F148" s="70">
        <v>91230</v>
      </c>
      <c r="G148" s="109">
        <f t="shared" si="5"/>
        <v>0</v>
      </c>
      <c r="H148" s="49">
        <f t="shared" si="6"/>
        <v>8000</v>
      </c>
      <c r="I148" s="27" t="s">
        <v>345</v>
      </c>
    </row>
    <row r="149" spans="1:9" x14ac:dyDescent="0.3">
      <c r="A149" s="51" t="s">
        <v>93</v>
      </c>
      <c r="B149" s="49" t="s">
        <v>218</v>
      </c>
      <c r="C149" s="50">
        <v>3000</v>
      </c>
      <c r="D149" s="70">
        <v>3000</v>
      </c>
      <c r="E149" s="70">
        <v>3000</v>
      </c>
      <c r="F149" s="70">
        <v>3000</v>
      </c>
      <c r="G149" s="109">
        <f t="shared" si="5"/>
        <v>0</v>
      </c>
      <c r="H149" s="49">
        <f t="shared" si="6"/>
        <v>0</v>
      </c>
    </row>
    <row r="150" spans="1:9" x14ac:dyDescent="0.3">
      <c r="A150" s="51" t="s">
        <v>93</v>
      </c>
      <c r="B150" s="49" t="s">
        <v>325</v>
      </c>
      <c r="C150" s="50">
        <v>8050</v>
      </c>
      <c r="D150" s="70">
        <v>3000</v>
      </c>
      <c r="E150" s="70">
        <v>4606</v>
      </c>
      <c r="F150" s="70">
        <v>4606</v>
      </c>
      <c r="G150" s="109">
        <f t="shared" si="5"/>
        <v>0</v>
      </c>
      <c r="H150" s="49">
        <f t="shared" si="6"/>
        <v>1606</v>
      </c>
      <c r="I150" s="27" t="s">
        <v>346</v>
      </c>
    </row>
    <row r="151" spans="1:9" x14ac:dyDescent="0.3">
      <c r="A151" s="51" t="s">
        <v>93</v>
      </c>
      <c r="B151" s="49" t="s">
        <v>219</v>
      </c>
      <c r="C151" s="50">
        <v>16070</v>
      </c>
      <c r="D151" s="70">
        <v>16786</v>
      </c>
      <c r="E151" s="70">
        <v>16786</v>
      </c>
      <c r="F151" s="70">
        <v>16786</v>
      </c>
      <c r="G151" s="109">
        <f t="shared" si="5"/>
        <v>0</v>
      </c>
      <c r="H151" s="49">
        <f t="shared" si="6"/>
        <v>0</v>
      </c>
    </row>
    <row r="152" spans="1:9" x14ac:dyDescent="0.3">
      <c r="A152" s="52" t="s">
        <v>233</v>
      </c>
      <c r="B152" s="49" t="s">
        <v>234</v>
      </c>
      <c r="C152" s="107">
        <v>0</v>
      </c>
      <c r="D152" s="106">
        <v>30000</v>
      </c>
      <c r="E152" s="106">
        <v>30000</v>
      </c>
      <c r="F152" s="106">
        <v>30000</v>
      </c>
      <c r="G152" s="109">
        <f t="shared" si="5"/>
        <v>0</v>
      </c>
      <c r="H152" s="49">
        <f t="shared" si="6"/>
        <v>0</v>
      </c>
    </row>
    <row r="153" spans="1:9" x14ac:dyDescent="0.3">
      <c r="A153" s="51" t="s">
        <v>94</v>
      </c>
      <c r="B153" s="49" t="s">
        <v>220</v>
      </c>
      <c r="C153" s="50">
        <v>22527</v>
      </c>
      <c r="D153" s="70">
        <v>28029</v>
      </c>
      <c r="E153" s="70">
        <v>28029</v>
      </c>
      <c r="F153" s="152">
        <v>18696</v>
      </c>
      <c r="G153" s="109">
        <f t="shared" si="5"/>
        <v>-9333</v>
      </c>
      <c r="H153" s="49">
        <f t="shared" si="6"/>
        <v>0</v>
      </c>
    </row>
    <row r="154" spans="1:9" ht="19.5" thickBot="1" x14ac:dyDescent="0.35">
      <c r="A154" s="65" t="s">
        <v>95</v>
      </c>
      <c r="B154" s="72" t="s">
        <v>96</v>
      </c>
      <c r="C154" s="67">
        <v>4000</v>
      </c>
      <c r="D154" s="99">
        <v>4800</v>
      </c>
      <c r="E154" s="99">
        <v>4800</v>
      </c>
      <c r="F154" s="99">
        <v>4800</v>
      </c>
      <c r="G154" s="109">
        <f t="shared" si="5"/>
        <v>0</v>
      </c>
      <c r="H154" s="49">
        <f t="shared" si="6"/>
        <v>0</v>
      </c>
    </row>
    <row r="155" spans="1:9" x14ac:dyDescent="0.3">
      <c r="A155" s="58" t="s">
        <v>135</v>
      </c>
      <c r="B155" s="68" t="s">
        <v>136</v>
      </c>
      <c r="C155" s="63">
        <v>6841139</v>
      </c>
      <c r="D155" s="100">
        <f>SUM(D156:D179)</f>
        <v>6117914</v>
      </c>
      <c r="E155" s="100">
        <f>SUM(E156:E179)</f>
        <v>6161179</v>
      </c>
      <c r="F155" s="100">
        <f>SUM(F156:F179)</f>
        <v>6161179</v>
      </c>
      <c r="G155" s="109">
        <f t="shared" si="5"/>
        <v>0</v>
      </c>
      <c r="H155" s="49">
        <f t="shared" si="6"/>
        <v>43265</v>
      </c>
    </row>
    <row r="156" spans="1:9" x14ac:dyDescent="0.3">
      <c r="A156" s="48" t="s">
        <v>97</v>
      </c>
      <c r="B156" s="49" t="s">
        <v>221</v>
      </c>
      <c r="C156" s="104">
        <v>726131</v>
      </c>
      <c r="D156" s="70">
        <v>394469</v>
      </c>
      <c r="E156" s="70">
        <v>403589</v>
      </c>
      <c r="F156" s="70">
        <v>403589</v>
      </c>
      <c r="G156" s="109">
        <f t="shared" si="5"/>
        <v>0</v>
      </c>
      <c r="H156" s="49">
        <f t="shared" si="6"/>
        <v>9120</v>
      </c>
      <c r="I156" s="151" t="s">
        <v>347</v>
      </c>
    </row>
    <row r="157" spans="1:9" x14ac:dyDescent="0.3">
      <c r="A157" s="51" t="s">
        <v>97</v>
      </c>
      <c r="B157" s="53" t="s">
        <v>222</v>
      </c>
      <c r="C157" s="104">
        <v>669210</v>
      </c>
      <c r="D157" s="70">
        <v>587591</v>
      </c>
      <c r="E157" s="70">
        <v>611107</v>
      </c>
      <c r="F157" s="70">
        <v>611107</v>
      </c>
      <c r="G157" s="109">
        <f t="shared" si="5"/>
        <v>0</v>
      </c>
      <c r="H157" s="49">
        <f t="shared" si="6"/>
        <v>23516</v>
      </c>
      <c r="I157" s="151" t="s">
        <v>348</v>
      </c>
    </row>
    <row r="158" spans="1:9" x14ac:dyDescent="0.3">
      <c r="A158" s="51" t="s">
        <v>97</v>
      </c>
      <c r="B158" s="53" t="s">
        <v>223</v>
      </c>
      <c r="C158" s="104">
        <v>158099</v>
      </c>
      <c r="D158" s="70">
        <v>155716</v>
      </c>
      <c r="E158" s="70">
        <v>155716</v>
      </c>
      <c r="F158" s="70">
        <v>155716</v>
      </c>
      <c r="G158" s="109">
        <f t="shared" si="5"/>
        <v>0</v>
      </c>
      <c r="H158" s="49">
        <f t="shared" si="6"/>
        <v>0</v>
      </c>
    </row>
    <row r="159" spans="1:9" x14ac:dyDescent="0.3">
      <c r="A159" s="51" t="s">
        <v>97</v>
      </c>
      <c r="B159" s="53" t="s">
        <v>224</v>
      </c>
      <c r="C159" s="104">
        <v>91951</v>
      </c>
      <c r="D159" s="70">
        <v>87876</v>
      </c>
      <c r="E159" s="70">
        <v>94392</v>
      </c>
      <c r="F159" s="70">
        <v>94392</v>
      </c>
      <c r="G159" s="109">
        <f t="shared" si="5"/>
        <v>0</v>
      </c>
      <c r="H159" s="49">
        <f t="shared" si="6"/>
        <v>6516</v>
      </c>
      <c r="I159" s="27" t="s">
        <v>349</v>
      </c>
    </row>
    <row r="160" spans="1:9" x14ac:dyDescent="0.3">
      <c r="A160" s="51" t="s">
        <v>97</v>
      </c>
      <c r="B160" s="53" t="s">
        <v>225</v>
      </c>
      <c r="C160" s="104">
        <v>108499</v>
      </c>
      <c r="D160" s="70">
        <v>97794</v>
      </c>
      <c r="E160" s="70">
        <v>97794</v>
      </c>
      <c r="F160" s="70">
        <v>97794</v>
      </c>
      <c r="G160" s="109">
        <f t="shared" si="5"/>
        <v>0</v>
      </c>
      <c r="H160" s="49">
        <f t="shared" si="6"/>
        <v>0</v>
      </c>
    </row>
    <row r="161" spans="1:9" x14ac:dyDescent="0.3">
      <c r="A161" s="51" t="s">
        <v>97</v>
      </c>
      <c r="B161" s="49" t="s">
        <v>137</v>
      </c>
      <c r="C161" s="104">
        <v>117200</v>
      </c>
      <c r="D161" s="70">
        <v>113700</v>
      </c>
      <c r="E161" s="70">
        <v>113700</v>
      </c>
      <c r="F161" s="70">
        <v>113700</v>
      </c>
      <c r="G161" s="109">
        <f t="shared" si="5"/>
        <v>0</v>
      </c>
      <c r="H161" s="49">
        <f t="shared" si="6"/>
        <v>0</v>
      </c>
    </row>
    <row r="162" spans="1:9" x14ac:dyDescent="0.3">
      <c r="A162" s="52" t="s">
        <v>98</v>
      </c>
      <c r="B162" s="53" t="s">
        <v>99</v>
      </c>
      <c r="C162" s="104">
        <v>554501</v>
      </c>
      <c r="D162" s="70">
        <v>566937</v>
      </c>
      <c r="E162" s="70">
        <v>567537</v>
      </c>
      <c r="F162" s="70">
        <v>567537</v>
      </c>
      <c r="G162" s="109">
        <f t="shared" si="5"/>
        <v>0</v>
      </c>
      <c r="H162" s="49">
        <f t="shared" si="6"/>
        <v>600</v>
      </c>
      <c r="I162" s="151" t="s">
        <v>350</v>
      </c>
    </row>
    <row r="163" spans="1:9" x14ac:dyDescent="0.3">
      <c r="A163" s="52" t="s">
        <v>98</v>
      </c>
      <c r="B163" s="53" t="s">
        <v>148</v>
      </c>
      <c r="C163" s="104">
        <v>331136</v>
      </c>
      <c r="D163" s="70">
        <v>316765</v>
      </c>
      <c r="E163" s="70">
        <v>317465</v>
      </c>
      <c r="F163" s="70">
        <v>317465</v>
      </c>
      <c r="G163" s="109">
        <f t="shared" si="5"/>
        <v>0</v>
      </c>
      <c r="H163" s="49">
        <f t="shared" si="6"/>
        <v>700</v>
      </c>
      <c r="I163" s="27" t="s">
        <v>351</v>
      </c>
    </row>
    <row r="164" spans="1:9" x14ac:dyDescent="0.3">
      <c r="A164" s="52" t="s">
        <v>98</v>
      </c>
      <c r="B164" s="53" t="s">
        <v>187</v>
      </c>
      <c r="C164" s="104">
        <v>91200</v>
      </c>
      <c r="D164" s="70">
        <v>93500</v>
      </c>
      <c r="E164" s="70">
        <v>93500</v>
      </c>
      <c r="F164" s="70">
        <v>93500</v>
      </c>
      <c r="G164" s="109">
        <f t="shared" si="5"/>
        <v>0</v>
      </c>
      <c r="H164" s="49">
        <f t="shared" si="6"/>
        <v>0</v>
      </c>
    </row>
    <row r="165" spans="1:9" x14ac:dyDescent="0.3">
      <c r="A165" s="51" t="s">
        <v>98</v>
      </c>
      <c r="B165" s="49" t="s">
        <v>149</v>
      </c>
      <c r="C165" s="104">
        <v>1549530</v>
      </c>
      <c r="D165" s="70">
        <v>1122037</v>
      </c>
      <c r="E165" s="70">
        <v>1122037</v>
      </c>
      <c r="F165" s="70">
        <v>1122037</v>
      </c>
      <c r="G165" s="109">
        <f t="shared" si="5"/>
        <v>0</v>
      </c>
      <c r="H165" s="49">
        <f t="shared" si="6"/>
        <v>0</v>
      </c>
    </row>
    <row r="166" spans="1:9" x14ac:dyDescent="0.3">
      <c r="A166" s="51" t="s">
        <v>98</v>
      </c>
      <c r="B166" s="53" t="s">
        <v>150</v>
      </c>
      <c r="C166" s="104">
        <v>1359166</v>
      </c>
      <c r="D166" s="70">
        <v>1512077</v>
      </c>
      <c r="E166" s="70">
        <v>1512077</v>
      </c>
      <c r="F166" s="70">
        <v>1512077</v>
      </c>
      <c r="G166" s="109">
        <f t="shared" si="5"/>
        <v>0</v>
      </c>
      <c r="H166" s="49">
        <f t="shared" si="6"/>
        <v>0</v>
      </c>
    </row>
    <row r="167" spans="1:9" x14ac:dyDescent="0.3">
      <c r="A167" s="51" t="s">
        <v>100</v>
      </c>
      <c r="B167" s="49" t="s">
        <v>101</v>
      </c>
      <c r="C167" s="104">
        <v>53637</v>
      </c>
      <c r="D167" s="70">
        <v>50501</v>
      </c>
      <c r="E167" s="70">
        <v>50501</v>
      </c>
      <c r="F167" s="70">
        <v>50501</v>
      </c>
      <c r="G167" s="109">
        <f t="shared" si="5"/>
        <v>0</v>
      </c>
      <c r="H167" s="49">
        <f t="shared" si="6"/>
        <v>0</v>
      </c>
    </row>
    <row r="168" spans="1:9" x14ac:dyDescent="0.3">
      <c r="A168" s="51" t="s">
        <v>102</v>
      </c>
      <c r="B168" s="49" t="s">
        <v>103</v>
      </c>
      <c r="C168" s="104">
        <v>157903</v>
      </c>
      <c r="D168" s="70">
        <v>157403</v>
      </c>
      <c r="E168" s="70">
        <v>157403</v>
      </c>
      <c r="F168" s="70">
        <v>157403</v>
      </c>
      <c r="G168" s="109">
        <f t="shared" si="5"/>
        <v>0</v>
      </c>
      <c r="H168" s="49">
        <f t="shared" si="6"/>
        <v>0</v>
      </c>
    </row>
    <row r="169" spans="1:9" x14ac:dyDescent="0.3">
      <c r="A169" s="51" t="s">
        <v>102</v>
      </c>
      <c r="B169" s="53" t="s">
        <v>104</v>
      </c>
      <c r="C169" s="104">
        <v>178942</v>
      </c>
      <c r="D169" s="70">
        <v>172942</v>
      </c>
      <c r="E169" s="70">
        <v>172942</v>
      </c>
      <c r="F169" s="70">
        <v>172942</v>
      </c>
      <c r="G169" s="109">
        <f t="shared" si="5"/>
        <v>0</v>
      </c>
      <c r="H169" s="49">
        <f t="shared" si="6"/>
        <v>0</v>
      </c>
    </row>
    <row r="170" spans="1:9" x14ac:dyDescent="0.3">
      <c r="A170" s="73" t="s">
        <v>102</v>
      </c>
      <c r="B170" s="53" t="s">
        <v>228</v>
      </c>
      <c r="C170" s="104">
        <v>235089</v>
      </c>
      <c r="D170" s="70">
        <v>226920</v>
      </c>
      <c r="E170" s="70">
        <v>229733</v>
      </c>
      <c r="F170" s="70">
        <v>229733</v>
      </c>
      <c r="G170" s="109">
        <f t="shared" si="5"/>
        <v>0</v>
      </c>
      <c r="H170" s="49">
        <f t="shared" si="6"/>
        <v>2813</v>
      </c>
      <c r="I170" s="27" t="s">
        <v>356</v>
      </c>
    </row>
    <row r="171" spans="1:9" x14ac:dyDescent="0.3">
      <c r="A171" s="61" t="s">
        <v>102</v>
      </c>
      <c r="B171" s="53" t="s">
        <v>229</v>
      </c>
      <c r="C171" s="104">
        <v>3250</v>
      </c>
      <c r="D171" s="70">
        <v>0</v>
      </c>
      <c r="E171" s="70">
        <v>0</v>
      </c>
      <c r="F171" s="70">
        <v>0</v>
      </c>
      <c r="G171" s="109">
        <f t="shared" si="5"/>
        <v>0</v>
      </c>
      <c r="H171" s="49">
        <f t="shared" si="6"/>
        <v>0</v>
      </c>
    </row>
    <row r="172" spans="1:9" x14ac:dyDescent="0.3">
      <c r="A172" s="51" t="s">
        <v>102</v>
      </c>
      <c r="B172" s="53" t="s">
        <v>192</v>
      </c>
      <c r="C172" s="104">
        <v>10000</v>
      </c>
      <c r="D172" s="70">
        <v>10000</v>
      </c>
      <c r="E172" s="70">
        <v>10000</v>
      </c>
      <c r="F172" s="70">
        <v>10000</v>
      </c>
      <c r="G172" s="109">
        <f t="shared" si="5"/>
        <v>0</v>
      </c>
      <c r="H172" s="49">
        <f t="shared" si="6"/>
        <v>0</v>
      </c>
    </row>
    <row r="173" spans="1:9" x14ac:dyDescent="0.3">
      <c r="A173" s="51" t="s">
        <v>105</v>
      </c>
      <c r="B173" s="53" t="s">
        <v>188</v>
      </c>
      <c r="C173" s="104">
        <v>107105</v>
      </c>
      <c r="D173" s="70">
        <v>108200</v>
      </c>
      <c r="E173" s="70">
        <v>108200</v>
      </c>
      <c r="F173" s="70">
        <v>108200</v>
      </c>
      <c r="G173" s="109">
        <f t="shared" si="5"/>
        <v>0</v>
      </c>
      <c r="H173" s="49">
        <f t="shared" si="6"/>
        <v>0</v>
      </c>
    </row>
    <row r="174" spans="1:9" x14ac:dyDescent="0.3">
      <c r="A174" s="51" t="s">
        <v>106</v>
      </c>
      <c r="B174" s="53" t="s">
        <v>201</v>
      </c>
      <c r="C174" s="104">
        <v>110401</v>
      </c>
      <c r="D174" s="70">
        <v>110400</v>
      </c>
      <c r="E174" s="70">
        <v>110400</v>
      </c>
      <c r="F174" s="70">
        <v>110400</v>
      </c>
      <c r="G174" s="109">
        <f t="shared" si="5"/>
        <v>0</v>
      </c>
      <c r="H174" s="49">
        <f t="shared" si="6"/>
        <v>0</v>
      </c>
    </row>
    <row r="175" spans="1:9" x14ac:dyDescent="0.3">
      <c r="A175" s="51" t="s">
        <v>106</v>
      </c>
      <c r="B175" s="53" t="s">
        <v>202</v>
      </c>
      <c r="C175" s="104">
        <v>111678</v>
      </c>
      <c r="D175" s="70">
        <v>117925</v>
      </c>
      <c r="E175" s="70">
        <v>117925</v>
      </c>
      <c r="F175" s="70">
        <v>117925</v>
      </c>
      <c r="G175" s="109">
        <f t="shared" si="5"/>
        <v>0</v>
      </c>
      <c r="H175" s="49">
        <f t="shared" si="6"/>
        <v>0</v>
      </c>
    </row>
    <row r="176" spans="1:9" x14ac:dyDescent="0.3">
      <c r="A176" s="51" t="s">
        <v>106</v>
      </c>
      <c r="B176" s="53" t="s">
        <v>203</v>
      </c>
      <c r="C176" s="104">
        <v>44646</v>
      </c>
      <c r="D176" s="70">
        <v>44646</v>
      </c>
      <c r="E176" s="70">
        <v>44646</v>
      </c>
      <c r="F176" s="70">
        <v>44646</v>
      </c>
      <c r="G176" s="109">
        <f t="shared" si="5"/>
        <v>0</v>
      </c>
      <c r="H176" s="49">
        <f t="shared" si="6"/>
        <v>0</v>
      </c>
    </row>
    <row r="177" spans="1:9" x14ac:dyDescent="0.3">
      <c r="A177" s="51" t="s">
        <v>106</v>
      </c>
      <c r="B177" s="53" t="s">
        <v>204</v>
      </c>
      <c r="C177" s="104">
        <v>24708</v>
      </c>
      <c r="D177" s="70">
        <v>24358</v>
      </c>
      <c r="E177" s="70">
        <v>24358</v>
      </c>
      <c r="F177" s="70">
        <v>24358</v>
      </c>
      <c r="G177" s="109">
        <f t="shared" si="5"/>
        <v>0</v>
      </c>
      <c r="H177" s="49">
        <f t="shared" si="6"/>
        <v>0</v>
      </c>
    </row>
    <row r="178" spans="1:9" x14ac:dyDescent="0.3">
      <c r="A178" s="51" t="s">
        <v>107</v>
      </c>
      <c r="B178" s="53" t="s">
        <v>151</v>
      </c>
      <c r="C178" s="104">
        <v>34819</v>
      </c>
      <c r="D178" s="70">
        <v>33819</v>
      </c>
      <c r="E178" s="70">
        <v>33819</v>
      </c>
      <c r="F178" s="70">
        <v>33819</v>
      </c>
      <c r="G178" s="109">
        <f t="shared" si="5"/>
        <v>0</v>
      </c>
      <c r="H178" s="49">
        <f t="shared" si="6"/>
        <v>0</v>
      </c>
    </row>
    <row r="179" spans="1:9" x14ac:dyDescent="0.3">
      <c r="A179" s="52" t="s">
        <v>152</v>
      </c>
      <c r="B179" s="53" t="s">
        <v>153</v>
      </c>
      <c r="C179" s="104">
        <v>12338</v>
      </c>
      <c r="D179" s="70">
        <v>12338</v>
      </c>
      <c r="E179" s="70">
        <v>12338</v>
      </c>
      <c r="F179" s="70">
        <v>12338</v>
      </c>
      <c r="G179" s="109">
        <f t="shared" si="5"/>
        <v>0</v>
      </c>
      <c r="H179" s="49">
        <f t="shared" si="6"/>
        <v>0</v>
      </c>
    </row>
    <row r="180" spans="1:9" x14ac:dyDescent="0.3">
      <c r="A180" s="58" t="s">
        <v>48</v>
      </c>
      <c r="B180" s="68" t="s">
        <v>138</v>
      </c>
      <c r="C180" s="108">
        <v>1586860</v>
      </c>
      <c r="D180" s="60">
        <f>SUM(D181:D191)</f>
        <v>2788268</v>
      </c>
      <c r="E180" s="60">
        <f>SUM(E181:E191)</f>
        <v>2773857</v>
      </c>
      <c r="F180" s="60">
        <f>SUM(F181:F191)</f>
        <v>2792662</v>
      </c>
      <c r="G180" s="109">
        <f t="shared" si="5"/>
        <v>18805</v>
      </c>
      <c r="H180" s="49">
        <f t="shared" si="6"/>
        <v>-14411</v>
      </c>
    </row>
    <row r="181" spans="1:9" x14ac:dyDescent="0.3">
      <c r="A181" s="51" t="s">
        <v>109</v>
      </c>
      <c r="B181" s="49" t="s">
        <v>108</v>
      </c>
      <c r="C181" s="104">
        <v>61550</v>
      </c>
      <c r="D181" s="50">
        <v>60100</v>
      </c>
      <c r="E181" s="50">
        <v>60100</v>
      </c>
      <c r="F181" s="50">
        <v>60100</v>
      </c>
      <c r="G181" s="109">
        <f t="shared" si="5"/>
        <v>0</v>
      </c>
      <c r="H181" s="49">
        <f t="shared" si="6"/>
        <v>0</v>
      </c>
    </row>
    <row r="182" spans="1:9" x14ac:dyDescent="0.3">
      <c r="A182" s="52" t="s">
        <v>109</v>
      </c>
      <c r="B182" s="49" t="s">
        <v>230</v>
      </c>
      <c r="C182" s="104">
        <v>82995</v>
      </c>
      <c r="D182" s="50">
        <v>22451</v>
      </c>
      <c r="E182" s="50">
        <v>22451</v>
      </c>
      <c r="F182" s="50">
        <v>22451</v>
      </c>
      <c r="G182" s="109">
        <f t="shared" si="5"/>
        <v>0</v>
      </c>
      <c r="H182" s="49">
        <f t="shared" si="6"/>
        <v>0</v>
      </c>
    </row>
    <row r="183" spans="1:9" x14ac:dyDescent="0.3">
      <c r="A183" s="51" t="s">
        <v>110</v>
      </c>
      <c r="B183" s="49" t="s">
        <v>154</v>
      </c>
      <c r="C183" s="104">
        <v>281560</v>
      </c>
      <c r="D183" s="50">
        <v>289893</v>
      </c>
      <c r="E183" s="50">
        <v>289893</v>
      </c>
      <c r="F183" s="50">
        <v>289893</v>
      </c>
      <c r="G183" s="109">
        <f t="shared" si="5"/>
        <v>0</v>
      </c>
      <c r="H183" s="49">
        <f t="shared" si="6"/>
        <v>0</v>
      </c>
    </row>
    <row r="184" spans="1:9" x14ac:dyDescent="0.3">
      <c r="A184" s="51" t="s">
        <v>110</v>
      </c>
      <c r="B184" s="53" t="s">
        <v>237</v>
      </c>
      <c r="C184" s="104">
        <v>286000</v>
      </c>
      <c r="D184" s="50">
        <v>1543452</v>
      </c>
      <c r="E184" s="50">
        <v>1543452</v>
      </c>
      <c r="F184" s="50">
        <v>1543452</v>
      </c>
      <c r="G184" s="109">
        <f t="shared" si="5"/>
        <v>0</v>
      </c>
      <c r="H184" s="49">
        <f t="shared" si="6"/>
        <v>0</v>
      </c>
    </row>
    <row r="185" spans="1:9" x14ac:dyDescent="0.3">
      <c r="A185" s="51" t="s">
        <v>110</v>
      </c>
      <c r="B185" s="53" t="s">
        <v>193</v>
      </c>
      <c r="C185" s="104">
        <v>187624</v>
      </c>
      <c r="D185" s="50">
        <v>251000</v>
      </c>
      <c r="E185" s="50">
        <v>251000</v>
      </c>
      <c r="F185" s="50">
        <v>251000</v>
      </c>
      <c r="G185" s="109">
        <f t="shared" si="5"/>
        <v>0</v>
      </c>
      <c r="H185" s="49">
        <f t="shared" si="6"/>
        <v>0</v>
      </c>
    </row>
    <row r="186" spans="1:9" x14ac:dyDescent="0.3">
      <c r="A186" s="52" t="s">
        <v>110</v>
      </c>
      <c r="B186" s="53" t="s">
        <v>236</v>
      </c>
      <c r="C186" s="104">
        <v>0</v>
      </c>
      <c r="D186" s="50">
        <v>2150</v>
      </c>
      <c r="E186" s="50">
        <v>11150</v>
      </c>
      <c r="F186" s="50">
        <v>11150</v>
      </c>
      <c r="G186" s="109">
        <f t="shared" si="5"/>
        <v>0</v>
      </c>
      <c r="H186" s="49">
        <f t="shared" si="6"/>
        <v>9000</v>
      </c>
      <c r="I186" s="27" t="s">
        <v>352</v>
      </c>
    </row>
    <row r="187" spans="1:9" x14ac:dyDescent="0.3">
      <c r="A187" s="52" t="s">
        <v>155</v>
      </c>
      <c r="B187" s="53" t="s">
        <v>189</v>
      </c>
      <c r="C187" s="104">
        <v>18550</v>
      </c>
      <c r="D187" s="50">
        <v>20250</v>
      </c>
      <c r="E187" s="50">
        <v>20250</v>
      </c>
      <c r="F187" s="50">
        <v>20250</v>
      </c>
      <c r="G187" s="109">
        <f t="shared" si="5"/>
        <v>0</v>
      </c>
      <c r="H187" s="49">
        <f t="shared" si="6"/>
        <v>0</v>
      </c>
    </row>
    <row r="188" spans="1:9" x14ac:dyDescent="0.3">
      <c r="A188" s="52" t="s">
        <v>156</v>
      </c>
      <c r="B188" s="53" t="s">
        <v>231</v>
      </c>
      <c r="C188" s="104">
        <v>200789</v>
      </c>
      <c r="D188" s="50">
        <v>91207</v>
      </c>
      <c r="E188" s="50">
        <v>71657</v>
      </c>
      <c r="F188" s="152">
        <v>90462</v>
      </c>
      <c r="G188" s="109">
        <f t="shared" si="5"/>
        <v>18805</v>
      </c>
      <c r="H188" s="49">
        <f t="shared" si="6"/>
        <v>-19550</v>
      </c>
      <c r="I188" s="27" t="s">
        <v>353</v>
      </c>
    </row>
    <row r="189" spans="1:9" x14ac:dyDescent="0.3">
      <c r="A189" s="51" t="s">
        <v>111</v>
      </c>
      <c r="B189" s="49" t="s">
        <v>112</v>
      </c>
      <c r="C189" s="104">
        <v>385105</v>
      </c>
      <c r="D189" s="50">
        <v>393489</v>
      </c>
      <c r="E189" s="50">
        <v>391754</v>
      </c>
      <c r="F189" s="50">
        <v>391754</v>
      </c>
      <c r="G189" s="109">
        <f t="shared" si="5"/>
        <v>0</v>
      </c>
      <c r="H189" s="49">
        <f t="shared" si="6"/>
        <v>-1735</v>
      </c>
      <c r="I189" s="27" t="s">
        <v>354</v>
      </c>
    </row>
    <row r="190" spans="1:9" x14ac:dyDescent="0.3">
      <c r="A190" s="51" t="s">
        <v>114</v>
      </c>
      <c r="B190" s="49" t="s">
        <v>113</v>
      </c>
      <c r="C190" s="104">
        <v>64237</v>
      </c>
      <c r="D190" s="50">
        <v>95826</v>
      </c>
      <c r="E190" s="50">
        <v>93700</v>
      </c>
      <c r="F190" s="50">
        <v>93700</v>
      </c>
      <c r="G190" s="109">
        <f t="shared" si="5"/>
        <v>0</v>
      </c>
      <c r="H190" s="49">
        <f t="shared" si="6"/>
        <v>-2126</v>
      </c>
      <c r="I190" s="27" t="s">
        <v>354</v>
      </c>
    </row>
    <row r="191" spans="1:9" x14ac:dyDescent="0.3">
      <c r="A191" s="69" t="s">
        <v>115</v>
      </c>
      <c r="B191" s="74" t="s">
        <v>139</v>
      </c>
      <c r="C191" s="104">
        <v>18450</v>
      </c>
      <c r="D191" s="50">
        <v>18450</v>
      </c>
      <c r="E191" s="50">
        <v>18450</v>
      </c>
      <c r="F191" s="50">
        <v>18450</v>
      </c>
      <c r="G191" s="109">
        <f t="shared" si="5"/>
        <v>0</v>
      </c>
      <c r="H191" s="49">
        <f t="shared" si="6"/>
        <v>0</v>
      </c>
    </row>
    <row r="192" spans="1:9" ht="19.5" thickBot="1" x14ac:dyDescent="0.35">
      <c r="A192" s="157" t="s">
        <v>157</v>
      </c>
      <c r="B192" s="158"/>
      <c r="C192" s="105">
        <v>13385921</v>
      </c>
      <c r="D192" s="75">
        <f>D68+D76+D79+D88+D96+D111+D117+D155+D180</f>
        <v>14335664</v>
      </c>
      <c r="E192" s="75">
        <f>E68+E76+E79+E88+E96+E111+E117+E155+E180</f>
        <v>14516581</v>
      </c>
      <c r="F192" s="75">
        <f>F68+F76+F79+F88+F96+F111+F117+F155+F180</f>
        <v>14536602</v>
      </c>
      <c r="G192" s="109">
        <f t="shared" si="5"/>
        <v>20021</v>
      </c>
      <c r="H192" s="49">
        <f t="shared" si="6"/>
        <v>180917</v>
      </c>
    </row>
    <row r="193" spans="1:7" x14ac:dyDescent="0.3">
      <c r="D193" s="110" t="s">
        <v>239</v>
      </c>
      <c r="E193" s="111">
        <f>E64-E192</f>
        <v>0</v>
      </c>
      <c r="F193" s="111">
        <f>F64-F192</f>
        <v>0</v>
      </c>
      <c r="G193" s="109">
        <f t="shared" si="5"/>
        <v>0</v>
      </c>
    </row>
    <row r="196" spans="1:7" x14ac:dyDescent="0.3">
      <c r="A196" s="27">
        <v>30</v>
      </c>
      <c r="B196" s="27" t="s">
        <v>2</v>
      </c>
      <c r="C196" s="49">
        <f>F8</f>
        <v>5602084</v>
      </c>
    </row>
    <row r="197" spans="1:7" x14ac:dyDescent="0.3">
      <c r="A197" s="27">
        <v>32</v>
      </c>
      <c r="B197" s="27" t="s">
        <v>5</v>
      </c>
      <c r="C197" s="49">
        <f>F11</f>
        <v>1482761</v>
      </c>
    </row>
    <row r="198" spans="1:7" x14ac:dyDescent="0.3">
      <c r="A198" s="27">
        <v>352</v>
      </c>
      <c r="B198" s="27" t="s">
        <v>6</v>
      </c>
      <c r="C198" s="49">
        <f>F12</f>
        <v>4436994</v>
      </c>
    </row>
    <row r="199" spans="1:7" x14ac:dyDescent="0.3">
      <c r="A199" s="27">
        <v>350</v>
      </c>
      <c r="B199" s="27" t="s">
        <v>9</v>
      </c>
      <c r="C199" s="76">
        <f>F16</f>
        <v>85810</v>
      </c>
    </row>
    <row r="200" spans="1:7" x14ac:dyDescent="0.3">
      <c r="A200" s="27">
        <v>38</v>
      </c>
      <c r="B200" s="27" t="s">
        <v>362</v>
      </c>
      <c r="C200" s="49">
        <f>F19</f>
        <v>26900</v>
      </c>
    </row>
    <row r="215" spans="1:3" x14ac:dyDescent="0.3">
      <c r="A215" s="27" t="s">
        <v>117</v>
      </c>
      <c r="B215" s="27" t="s">
        <v>118</v>
      </c>
      <c r="C215" s="49">
        <f>F68</f>
        <v>1400766</v>
      </c>
    </row>
    <row r="216" spans="1:3" x14ac:dyDescent="0.3">
      <c r="A216" s="27" t="s">
        <v>158</v>
      </c>
      <c r="B216" s="27" t="s">
        <v>159</v>
      </c>
      <c r="C216" s="49">
        <f>F76</f>
        <v>10000</v>
      </c>
    </row>
    <row r="217" spans="1:3" x14ac:dyDescent="0.3">
      <c r="A217" s="27" t="s">
        <v>119</v>
      </c>
      <c r="B217" s="27" t="s">
        <v>120</v>
      </c>
      <c r="C217" s="49">
        <f>F79</f>
        <v>899754</v>
      </c>
    </row>
    <row r="218" spans="1:3" x14ac:dyDescent="0.3">
      <c r="A218" s="27" t="s">
        <v>123</v>
      </c>
      <c r="B218" s="27" t="s">
        <v>124</v>
      </c>
      <c r="C218" s="49">
        <f>F88</f>
        <v>727406</v>
      </c>
    </row>
    <row r="219" spans="1:3" x14ac:dyDescent="0.3">
      <c r="A219" s="27" t="s">
        <v>126</v>
      </c>
      <c r="B219" s="27" t="s">
        <v>73</v>
      </c>
      <c r="C219" s="49">
        <f>F96</f>
        <v>743364</v>
      </c>
    </row>
    <row r="220" spans="1:3" x14ac:dyDescent="0.3">
      <c r="A220" s="27" t="s">
        <v>128</v>
      </c>
      <c r="B220" s="27" t="s">
        <v>129</v>
      </c>
      <c r="C220" s="49">
        <f>F111</f>
        <v>62342</v>
      </c>
    </row>
    <row r="221" spans="1:3" x14ac:dyDescent="0.3">
      <c r="A221" s="27" t="s">
        <v>132</v>
      </c>
      <c r="B221" s="27" t="s">
        <v>133</v>
      </c>
      <c r="C221" s="49">
        <f>F117</f>
        <v>1739129</v>
      </c>
    </row>
    <row r="222" spans="1:3" x14ac:dyDescent="0.3">
      <c r="A222" s="27" t="s">
        <v>135</v>
      </c>
      <c r="B222" s="27" t="s">
        <v>136</v>
      </c>
      <c r="C222" s="49">
        <f>F155</f>
        <v>6161179</v>
      </c>
    </row>
    <row r="223" spans="1:3" x14ac:dyDescent="0.3">
      <c r="A223" s="27" t="s">
        <v>48</v>
      </c>
      <c r="B223" s="27" t="s">
        <v>138</v>
      </c>
      <c r="C223" s="49">
        <f>F180</f>
        <v>2792662</v>
      </c>
    </row>
    <row r="224" spans="1:3" x14ac:dyDescent="0.3">
      <c r="C224" s="49">
        <f>SUM(C215:C223)</f>
        <v>14536602</v>
      </c>
    </row>
  </sheetData>
  <mergeCells count="3">
    <mergeCell ref="A67:B67"/>
    <mergeCell ref="A192:B192"/>
    <mergeCell ref="A4:B4"/>
  </mergeCells>
  <phoneticPr fontId="24" type="noConversion"/>
  <pageMargins left="0.7" right="0.7" top="0.75" bottom="0.75" header="0.3" footer="0.3"/>
  <pageSetup paperSize="9" scale="15" fitToHeight="0" orientation="portrait" r:id="rId1"/>
  <headerFooter differentOddEven="1" differentFirst="1">
    <firstHeader xml:space="preserve">&amp;RLisa
Mulgi Vallavolikogu
.... veebruar 2020. a.
määrusele nr. 
</first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5"/>
  <sheetViews>
    <sheetView zoomScale="98" zoomScaleNormal="98" workbookViewId="0">
      <selection sqref="A1:Q69"/>
    </sheetView>
  </sheetViews>
  <sheetFormatPr defaultRowHeight="15" x14ac:dyDescent="0.25"/>
  <cols>
    <col min="2" max="2" width="51.5703125" customWidth="1"/>
    <col min="3" max="3" width="12.28515625" customWidth="1"/>
    <col min="4" max="4" width="18.140625" customWidth="1"/>
    <col min="5" max="5" width="11.5703125" customWidth="1"/>
    <col min="6" max="6" width="10.5703125" customWidth="1"/>
    <col min="7" max="7" width="13.28515625" customWidth="1"/>
    <col min="10" max="10" width="11.42578125" customWidth="1"/>
    <col min="11" max="11" width="10.7109375" customWidth="1"/>
    <col min="12" max="12" width="12" customWidth="1"/>
    <col min="13" max="13" width="11.7109375" customWidth="1"/>
    <col min="14" max="14" width="11.5703125" customWidth="1"/>
  </cols>
  <sheetData>
    <row r="1" spans="1:12" ht="15.75" x14ac:dyDescent="0.25">
      <c r="A1" s="9">
        <f>SUM(A2:A15)</f>
        <v>1072292</v>
      </c>
      <c r="B1" s="114" t="s">
        <v>245</v>
      </c>
      <c r="J1" s="115" t="s">
        <v>246</v>
      </c>
      <c r="K1" t="s">
        <v>247</v>
      </c>
      <c r="L1" s="116" t="s">
        <v>248</v>
      </c>
    </row>
    <row r="2" spans="1:12" ht="15.75" x14ac:dyDescent="0.25">
      <c r="A2">
        <v>45000</v>
      </c>
      <c r="B2" s="117" t="s">
        <v>249</v>
      </c>
      <c r="C2" s="118"/>
      <c r="D2" s="118"/>
      <c r="E2" s="118"/>
      <c r="F2" s="118"/>
      <c r="G2" s="118"/>
      <c r="H2" s="118"/>
      <c r="I2" s="118"/>
      <c r="J2">
        <v>43238</v>
      </c>
      <c r="K2" s="119">
        <v>1762</v>
      </c>
    </row>
    <row r="3" spans="1:12" ht="15.75" x14ac:dyDescent="0.25">
      <c r="A3">
        <v>305000</v>
      </c>
      <c r="B3" s="117" t="s">
        <v>250</v>
      </c>
      <c r="C3" s="118"/>
      <c r="D3" s="118"/>
      <c r="E3" s="118"/>
      <c r="F3" s="118"/>
      <c r="G3" s="118"/>
      <c r="H3" s="118"/>
      <c r="I3" s="118"/>
      <c r="K3" s="119"/>
    </row>
    <row r="4" spans="1:12" ht="15.75" x14ac:dyDescent="0.25">
      <c r="A4">
        <v>100000</v>
      </c>
      <c r="B4" s="117" t="s">
        <v>251</v>
      </c>
      <c r="C4" s="118"/>
      <c r="D4" s="118"/>
      <c r="E4" s="118"/>
      <c r="F4" s="118"/>
      <c r="G4" s="118"/>
      <c r="H4" s="118"/>
      <c r="I4" s="118"/>
      <c r="K4" s="119"/>
    </row>
    <row r="5" spans="1:12" ht="15.75" x14ac:dyDescent="0.25">
      <c r="A5">
        <v>31960</v>
      </c>
      <c r="B5" s="120" t="s">
        <v>252</v>
      </c>
      <c r="C5" s="121"/>
      <c r="D5" s="121"/>
      <c r="E5" s="121">
        <v>39960</v>
      </c>
      <c r="F5" s="121"/>
      <c r="G5" s="121"/>
      <c r="H5" s="121"/>
      <c r="J5">
        <v>7685</v>
      </c>
      <c r="K5" s="119">
        <f>E5-J5</f>
        <v>32275</v>
      </c>
    </row>
    <row r="6" spans="1:12" ht="15.75" x14ac:dyDescent="0.25">
      <c r="A6">
        <v>37000</v>
      </c>
      <c r="B6" s="120" t="s">
        <v>253</v>
      </c>
      <c r="C6" s="121"/>
      <c r="D6" s="121"/>
      <c r="E6" s="121"/>
      <c r="F6" s="121"/>
      <c r="G6" s="121"/>
      <c r="H6" s="121"/>
      <c r="J6">
        <v>5868</v>
      </c>
      <c r="K6" s="119">
        <v>31132</v>
      </c>
    </row>
    <row r="7" spans="1:12" ht="15.75" x14ac:dyDescent="0.25">
      <c r="A7">
        <v>58608</v>
      </c>
      <c r="B7" s="120" t="s">
        <v>254</v>
      </c>
      <c r="C7" s="121"/>
      <c r="D7" s="121"/>
      <c r="E7" s="121"/>
      <c r="F7" s="121"/>
      <c r="G7" s="121"/>
      <c r="H7" s="121"/>
      <c r="I7" s="121"/>
      <c r="J7">
        <v>23352</v>
      </c>
      <c r="K7" s="119">
        <f>58608-J7</f>
        <v>35256</v>
      </c>
    </row>
    <row r="8" spans="1:12" ht="15.75" x14ac:dyDescent="0.25">
      <c r="A8">
        <v>319724</v>
      </c>
      <c r="B8" s="120" t="s">
        <v>255</v>
      </c>
      <c r="C8" s="121"/>
      <c r="D8" s="121"/>
      <c r="E8" s="121"/>
      <c r="F8" s="121"/>
      <c r="G8" s="121"/>
      <c r="H8" s="121"/>
      <c r="I8" s="121"/>
      <c r="K8" s="119"/>
    </row>
    <row r="9" spans="1:12" x14ac:dyDescent="0.25">
      <c r="C9" t="s">
        <v>256</v>
      </c>
      <c r="D9">
        <v>64000</v>
      </c>
      <c r="E9">
        <v>174936</v>
      </c>
      <c r="J9">
        <v>48215.01</v>
      </c>
      <c r="K9" s="119">
        <f>D9-J9</f>
        <v>15784.989999999998</v>
      </c>
      <c r="L9" s="116">
        <f>E9</f>
        <v>174936</v>
      </c>
    </row>
    <row r="10" spans="1:12" x14ac:dyDescent="0.25">
      <c r="C10" t="s">
        <v>257</v>
      </c>
      <c r="D10">
        <v>35000</v>
      </c>
      <c r="E10">
        <v>174936</v>
      </c>
      <c r="F10">
        <v>29801</v>
      </c>
      <c r="J10" s="122">
        <v>160661.92000000001</v>
      </c>
      <c r="K10">
        <v>0</v>
      </c>
      <c r="L10" s="123">
        <f>D10+E10+F10-J10</f>
        <v>79075.079999999987</v>
      </c>
    </row>
    <row r="11" spans="1:12" x14ac:dyDescent="0.25">
      <c r="C11" t="s">
        <v>258</v>
      </c>
      <c r="D11">
        <v>155000</v>
      </c>
      <c r="J11">
        <v>155000</v>
      </c>
      <c r="K11" s="122">
        <f>D11+E11+F11-J11</f>
        <v>0</v>
      </c>
    </row>
    <row r="12" spans="1:12" x14ac:dyDescent="0.25">
      <c r="C12" t="s">
        <v>259</v>
      </c>
      <c r="D12">
        <v>65724</v>
      </c>
      <c r="J12">
        <v>65724</v>
      </c>
      <c r="K12" s="122">
        <f t="shared" ref="K12" si="0">D12+E12+F12-J12</f>
        <v>0</v>
      </c>
    </row>
    <row r="13" spans="1:12" x14ac:dyDescent="0.25">
      <c r="C13" t="s">
        <v>157</v>
      </c>
      <c r="D13">
        <f>SUM(D9:D12)</f>
        <v>319724</v>
      </c>
    </row>
    <row r="14" spans="1:12" ht="15.75" x14ac:dyDescent="0.25">
      <c r="A14">
        <v>50000</v>
      </c>
      <c r="B14" s="117" t="s">
        <v>260</v>
      </c>
      <c r="C14" s="118"/>
      <c r="D14" s="118"/>
      <c r="E14" s="118"/>
      <c r="F14" s="118"/>
      <c r="G14" s="118"/>
      <c r="H14" s="118"/>
      <c r="K14">
        <v>0</v>
      </c>
    </row>
    <row r="15" spans="1:12" ht="15.75" x14ac:dyDescent="0.25">
      <c r="A15">
        <v>125000</v>
      </c>
      <c r="B15" s="117" t="s">
        <v>261</v>
      </c>
      <c r="C15" s="118"/>
      <c r="D15" s="118"/>
      <c r="E15" s="118"/>
      <c r="F15" s="118"/>
      <c r="G15" s="118"/>
      <c r="H15" s="118"/>
      <c r="K15">
        <v>0</v>
      </c>
    </row>
    <row r="16" spans="1:12" x14ac:dyDescent="0.25">
      <c r="F16" s="9" t="s">
        <v>262</v>
      </c>
      <c r="K16" s="9">
        <v>272292</v>
      </c>
    </row>
    <row r="17" spans="1:15" x14ac:dyDescent="0.25">
      <c r="F17" s="9" t="s">
        <v>263</v>
      </c>
      <c r="K17" s="9">
        <f>SUM(K2:K15)</f>
        <v>116209.98999999999</v>
      </c>
      <c r="L17" t="s">
        <v>264</v>
      </c>
      <c r="M17">
        <f>K17+K18+292272</f>
        <v>1092272</v>
      </c>
    </row>
    <row r="18" spans="1:15" x14ac:dyDescent="0.25">
      <c r="F18" s="9" t="s">
        <v>265</v>
      </c>
      <c r="G18" s="9"/>
      <c r="K18" s="9">
        <f>A1-K17-K16</f>
        <v>683790.01</v>
      </c>
    </row>
    <row r="19" spans="1:15" x14ac:dyDescent="0.25">
      <c r="F19" s="9" t="s">
        <v>266</v>
      </c>
      <c r="K19">
        <v>57795</v>
      </c>
    </row>
    <row r="20" spans="1:15" x14ac:dyDescent="0.25">
      <c r="F20" s="9" t="s">
        <v>267</v>
      </c>
      <c r="K20">
        <v>26000</v>
      </c>
    </row>
    <row r="21" spans="1:15" x14ac:dyDescent="0.25">
      <c r="B21" s="124" t="s">
        <v>268</v>
      </c>
      <c r="C21" s="124"/>
      <c r="D21" s="124"/>
      <c r="E21" s="124"/>
      <c r="F21" s="124"/>
      <c r="G21" s="124"/>
      <c r="H21" s="124"/>
      <c r="I21" s="124"/>
      <c r="J21" s="124"/>
    </row>
    <row r="22" spans="1:15" ht="90" x14ac:dyDescent="0.25">
      <c r="B22" s="125" t="s">
        <v>269</v>
      </c>
      <c r="C22" s="149"/>
      <c r="D22" s="125" t="s">
        <v>270</v>
      </c>
      <c r="E22" s="125" t="s">
        <v>271</v>
      </c>
      <c r="F22" s="125" t="s">
        <v>272</v>
      </c>
      <c r="G22" s="125" t="s">
        <v>273</v>
      </c>
      <c r="H22" s="125" t="s">
        <v>274</v>
      </c>
      <c r="I22" s="125" t="s">
        <v>275</v>
      </c>
      <c r="J22" s="125" t="s">
        <v>276</v>
      </c>
    </row>
    <row r="23" spans="1:15" ht="75" x14ac:dyDescent="0.25">
      <c r="B23" s="127" t="s">
        <v>277</v>
      </c>
      <c r="C23" s="149"/>
      <c r="D23" s="150" t="s">
        <v>278</v>
      </c>
      <c r="E23" s="128">
        <v>51999.98</v>
      </c>
      <c r="F23" s="128">
        <v>50000</v>
      </c>
      <c r="G23" s="129" t="s">
        <v>279</v>
      </c>
      <c r="H23" s="129" t="s">
        <v>280</v>
      </c>
      <c r="I23" s="130"/>
      <c r="J23" s="130"/>
      <c r="L23" s="116">
        <v>50000</v>
      </c>
    </row>
    <row r="24" spans="1:15" ht="120" x14ac:dyDescent="0.25">
      <c r="A24">
        <v>24840</v>
      </c>
      <c r="B24" s="131" t="s">
        <v>281</v>
      </c>
      <c r="C24" s="149"/>
      <c r="D24" s="128">
        <v>412200</v>
      </c>
      <c r="E24" s="128">
        <v>412200</v>
      </c>
      <c r="F24" s="128">
        <v>268535</v>
      </c>
      <c r="G24" s="132" t="s">
        <v>282</v>
      </c>
      <c r="H24" s="133" t="s">
        <v>283</v>
      </c>
      <c r="I24" s="130"/>
      <c r="J24" s="130"/>
      <c r="L24" s="123">
        <f>F24-A24</f>
        <v>243695</v>
      </c>
      <c r="M24" s="122">
        <f>D24-A24</f>
        <v>387360</v>
      </c>
    </row>
    <row r="25" spans="1:15" ht="255" x14ac:dyDescent="0.25">
      <c r="B25" s="127" t="s">
        <v>284</v>
      </c>
      <c r="C25" s="149"/>
      <c r="D25" s="129" t="s">
        <v>285</v>
      </c>
      <c r="E25" s="128">
        <v>71880</v>
      </c>
      <c r="F25" s="128">
        <v>71880</v>
      </c>
      <c r="G25" s="134" t="s">
        <v>286</v>
      </c>
      <c r="H25" s="133" t="s">
        <v>287</v>
      </c>
      <c r="I25" s="130"/>
      <c r="J25" s="130"/>
      <c r="L25" s="116"/>
    </row>
    <row r="26" spans="1:15" ht="75" x14ac:dyDescent="0.25">
      <c r="B26" s="127" t="s">
        <v>288</v>
      </c>
      <c r="C26" s="149"/>
      <c r="D26" s="128">
        <v>24480</v>
      </c>
      <c r="E26" s="128">
        <v>24480</v>
      </c>
      <c r="F26" s="128">
        <v>24480</v>
      </c>
      <c r="G26" s="134" t="s">
        <v>289</v>
      </c>
      <c r="H26" s="133" t="s">
        <v>290</v>
      </c>
      <c r="I26" s="130"/>
      <c r="J26" s="130"/>
      <c r="L26" s="116">
        <v>24480</v>
      </c>
      <c r="N26" s="122">
        <f>L26+L24+L23-K19-K20+F10</f>
        <v>264181</v>
      </c>
    </row>
    <row r="27" spans="1:15" ht="60" x14ac:dyDescent="0.25">
      <c r="B27" s="127" t="s">
        <v>291</v>
      </c>
      <c r="C27" s="149"/>
      <c r="D27" s="128">
        <v>24985.200000000001</v>
      </c>
      <c r="E27" s="128">
        <v>24985.200000000001</v>
      </c>
      <c r="F27" s="128">
        <v>24985</v>
      </c>
      <c r="G27" s="134" t="s">
        <v>289</v>
      </c>
      <c r="H27" s="133" t="s">
        <v>292</v>
      </c>
      <c r="I27" s="130"/>
      <c r="J27" s="130"/>
      <c r="N27" s="122">
        <f>L23+L24+L26+F10</f>
        <v>347976</v>
      </c>
      <c r="O27">
        <f>K19+K20</f>
        <v>83795</v>
      </c>
    </row>
    <row r="28" spans="1:15" ht="75" x14ac:dyDescent="0.25">
      <c r="B28" s="126" t="s">
        <v>293</v>
      </c>
      <c r="C28" s="149"/>
      <c r="D28" s="128">
        <v>58080.06</v>
      </c>
      <c r="E28" s="128">
        <v>58080.06</v>
      </c>
      <c r="F28" s="128">
        <v>50120</v>
      </c>
      <c r="G28" s="132" t="s">
        <v>294</v>
      </c>
      <c r="H28" s="133" t="s">
        <v>295</v>
      </c>
      <c r="I28" s="130"/>
      <c r="J28" s="130"/>
    </row>
    <row r="29" spans="1:15" x14ac:dyDescent="0.25">
      <c r="B29" s="127"/>
      <c r="C29" s="127"/>
      <c r="D29" s="130"/>
      <c r="E29" s="130"/>
      <c r="F29" s="124"/>
      <c r="G29" s="130"/>
      <c r="H29" s="130"/>
      <c r="I29" s="130"/>
      <c r="J29" s="130"/>
    </row>
    <row r="30" spans="1:15" x14ac:dyDescent="0.25">
      <c r="B30" s="127"/>
      <c r="C30" s="127"/>
      <c r="D30" s="130"/>
      <c r="E30" s="130"/>
      <c r="F30" s="130"/>
      <c r="G30" s="130"/>
      <c r="H30" s="130"/>
      <c r="I30" s="130"/>
      <c r="J30" s="130"/>
    </row>
    <row r="31" spans="1:15" x14ac:dyDescent="0.25">
      <c r="B31" s="127"/>
      <c r="C31" s="127"/>
      <c r="D31" s="130" t="s">
        <v>296</v>
      </c>
      <c r="E31" s="130">
        <v>643625.24</v>
      </c>
      <c r="F31" s="135">
        <v>490000</v>
      </c>
      <c r="G31" s="130"/>
      <c r="H31" s="130"/>
      <c r="I31" s="130"/>
      <c r="J31" s="130"/>
    </row>
    <row r="32" spans="1:15" x14ac:dyDescent="0.25">
      <c r="B32" s="127"/>
      <c r="C32" s="127"/>
      <c r="D32" s="130"/>
      <c r="E32" s="130"/>
      <c r="F32" s="136" t="s">
        <v>297</v>
      </c>
      <c r="G32" s="136"/>
      <c r="H32" s="130"/>
      <c r="I32" s="130"/>
      <c r="J32" s="130"/>
      <c r="L32" s="137">
        <f>SUM(L9:L31)</f>
        <v>572186.07999999996</v>
      </c>
    </row>
    <row r="33" spans="2:12" x14ac:dyDescent="0.25">
      <c r="B33" s="127"/>
      <c r="C33" s="127"/>
      <c r="D33" s="130"/>
      <c r="E33" s="130"/>
      <c r="F33" s="130"/>
      <c r="G33" s="130"/>
      <c r="H33" s="130"/>
      <c r="I33" s="130"/>
      <c r="J33" s="130"/>
    </row>
    <row r="35" spans="2:12" x14ac:dyDescent="0.25">
      <c r="H35" s="138" t="s">
        <v>298</v>
      </c>
      <c r="I35" s="138"/>
      <c r="J35" s="138"/>
      <c r="K35" s="138">
        <f>L32</f>
        <v>572186.07999999996</v>
      </c>
    </row>
    <row r="36" spans="2:12" x14ac:dyDescent="0.25">
      <c r="B36" s="9"/>
      <c r="F36" s="9" t="s">
        <v>299</v>
      </c>
      <c r="G36" s="9"/>
      <c r="H36" s="9"/>
      <c r="I36" s="9"/>
      <c r="K36" s="139">
        <f>K18-L32</f>
        <v>111603.93000000005</v>
      </c>
    </row>
    <row r="37" spans="2:12" x14ac:dyDescent="0.25">
      <c r="B37" s="9"/>
      <c r="G37" s="9"/>
      <c r="H37" s="9"/>
      <c r="I37" s="9"/>
      <c r="J37" s="9"/>
      <c r="K37" s="9"/>
    </row>
    <row r="38" spans="2:12" x14ac:dyDescent="0.25">
      <c r="B38" s="9"/>
      <c r="G38" s="140" t="s">
        <v>300</v>
      </c>
      <c r="H38" s="119"/>
      <c r="I38" s="119"/>
      <c r="J38" s="119"/>
      <c r="K38" s="119">
        <v>33100</v>
      </c>
    </row>
    <row r="39" spans="2:12" x14ac:dyDescent="0.25">
      <c r="G39" s="140" t="s">
        <v>301</v>
      </c>
      <c r="H39" s="119"/>
      <c r="I39" s="119"/>
      <c r="J39" s="119"/>
      <c r="K39" s="119">
        <v>30420</v>
      </c>
    </row>
    <row r="40" spans="2:12" x14ac:dyDescent="0.25">
      <c r="G40" s="140" t="s">
        <v>302</v>
      </c>
      <c r="H40" s="119"/>
      <c r="I40" s="119"/>
      <c r="J40" s="119"/>
      <c r="K40" s="119">
        <v>30000</v>
      </c>
    </row>
    <row r="41" spans="2:12" x14ac:dyDescent="0.25">
      <c r="G41" s="140" t="s">
        <v>303</v>
      </c>
      <c r="H41" s="119"/>
      <c r="I41" s="119"/>
      <c r="J41" s="119"/>
      <c r="K41" s="119">
        <v>3084</v>
      </c>
      <c r="L41" s="121">
        <f>K38+K39+K40+K41</f>
        <v>96604</v>
      </c>
    </row>
    <row r="42" spans="2:12" x14ac:dyDescent="0.25">
      <c r="B42" s="9"/>
      <c r="C42" s="9"/>
      <c r="D42" s="9"/>
      <c r="E42" s="9"/>
      <c r="F42" s="9"/>
      <c r="G42" s="9" t="s">
        <v>304</v>
      </c>
      <c r="H42" s="9"/>
      <c r="K42">
        <v>0</v>
      </c>
    </row>
    <row r="43" spans="2:12" x14ac:dyDescent="0.25">
      <c r="G43" s="9" t="s">
        <v>305</v>
      </c>
      <c r="K43">
        <v>27900</v>
      </c>
    </row>
    <row r="44" spans="2:12" x14ac:dyDescent="0.25">
      <c r="G44" s="141" t="s">
        <v>306</v>
      </c>
      <c r="K44">
        <v>26340</v>
      </c>
    </row>
    <row r="45" spans="2:12" x14ac:dyDescent="0.25">
      <c r="G45" s="141" t="s">
        <v>307</v>
      </c>
      <c r="K45">
        <v>5000</v>
      </c>
    </row>
    <row r="46" spans="2:12" x14ac:dyDescent="0.25">
      <c r="G46" s="141" t="s">
        <v>308</v>
      </c>
      <c r="K46">
        <v>2594</v>
      </c>
      <c r="L46" s="122"/>
    </row>
    <row r="47" spans="2:12" x14ac:dyDescent="0.25">
      <c r="G47" s="141" t="s">
        <v>309</v>
      </c>
      <c r="K47">
        <v>1200</v>
      </c>
    </row>
    <row r="48" spans="2:12" x14ac:dyDescent="0.25">
      <c r="G48" s="141" t="s">
        <v>310</v>
      </c>
      <c r="K48">
        <v>15000</v>
      </c>
    </row>
    <row r="49" spans="2:17" x14ac:dyDescent="0.25">
      <c r="G49" s="142"/>
      <c r="K49" s="122"/>
    </row>
    <row r="50" spans="2:17" x14ac:dyDescent="0.25">
      <c r="E50" s="118" t="s">
        <v>311</v>
      </c>
      <c r="F50" s="118"/>
      <c r="G50" s="143"/>
      <c r="H50" s="118"/>
      <c r="I50" s="118"/>
      <c r="J50" s="118"/>
      <c r="K50" s="144">
        <f>K17+L32+SUM(K38:K48)</f>
        <v>863034.07</v>
      </c>
      <c r="L50" t="s">
        <v>312</v>
      </c>
      <c r="N50" s="122">
        <f>K17+L32+K38+K39+K40+K41</f>
        <v>785000.07</v>
      </c>
      <c r="O50" t="s">
        <v>313</v>
      </c>
      <c r="Q50">
        <f>K43+K44+K45+K46+K47+K48</f>
        <v>78034</v>
      </c>
    </row>
    <row r="51" spans="2:17" x14ac:dyDescent="0.25">
      <c r="E51" s="118"/>
      <c r="F51" s="118" t="s">
        <v>314</v>
      </c>
      <c r="G51" s="143"/>
      <c r="H51" s="118"/>
      <c r="I51" s="118"/>
      <c r="J51" s="118"/>
      <c r="K51" s="145">
        <v>800000</v>
      </c>
    </row>
    <row r="52" spans="2:17" x14ac:dyDescent="0.25">
      <c r="E52" s="118"/>
      <c r="F52" s="118" t="s">
        <v>315</v>
      </c>
      <c r="G52" s="143"/>
      <c r="H52" s="118"/>
      <c r="I52" s="118"/>
      <c r="J52" s="118"/>
      <c r="K52" s="144">
        <f>K50-K51</f>
        <v>63034.069999999949</v>
      </c>
    </row>
    <row r="53" spans="2:17" x14ac:dyDescent="0.25">
      <c r="F53" t="s">
        <v>316</v>
      </c>
      <c r="G53" s="142"/>
      <c r="K53" s="122">
        <v>364152</v>
      </c>
    </row>
    <row r="54" spans="2:17" x14ac:dyDescent="0.25">
      <c r="F54" s="118" t="s">
        <v>317</v>
      </c>
      <c r="G54" s="142"/>
      <c r="K54" s="122">
        <f>SUM(K52:K53)</f>
        <v>427186.06999999995</v>
      </c>
    </row>
    <row r="55" spans="2:17" x14ac:dyDescent="0.25">
      <c r="F55" s="118" t="s">
        <v>318</v>
      </c>
      <c r="G55" s="142"/>
      <c r="K55">
        <v>833145</v>
      </c>
    </row>
    <row r="56" spans="2:17" x14ac:dyDescent="0.25">
      <c r="G56" s="142"/>
      <c r="K56" s="122">
        <f>K55-K54</f>
        <v>405958.93000000005</v>
      </c>
    </row>
    <row r="57" spans="2:17" x14ac:dyDescent="0.25">
      <c r="G57" s="142"/>
    </row>
    <row r="58" spans="2:17" x14ac:dyDescent="0.25">
      <c r="C58" t="s">
        <v>319</v>
      </c>
      <c r="G58" s="142"/>
    </row>
    <row r="59" spans="2:17" x14ac:dyDescent="0.25">
      <c r="C59" t="s">
        <v>320</v>
      </c>
      <c r="D59">
        <v>29801</v>
      </c>
      <c r="E59">
        <v>223484</v>
      </c>
      <c r="G59" s="142"/>
    </row>
    <row r="60" spans="2:17" ht="45" x14ac:dyDescent="0.25">
      <c r="B60" s="127" t="s">
        <v>277</v>
      </c>
      <c r="D60">
        <v>50000</v>
      </c>
      <c r="G60" s="146"/>
    </row>
    <row r="61" spans="2:17" x14ac:dyDescent="0.25">
      <c r="B61" s="131" t="s">
        <v>281</v>
      </c>
      <c r="D61">
        <v>243695</v>
      </c>
    </row>
    <row r="62" spans="2:17" x14ac:dyDescent="0.25">
      <c r="B62" s="147" t="s">
        <v>288</v>
      </c>
      <c r="D62">
        <v>24480</v>
      </c>
    </row>
    <row r="63" spans="2:17" x14ac:dyDescent="0.25">
      <c r="F63" s="9"/>
      <c r="G63" s="148"/>
    </row>
    <row r="64" spans="2:17" x14ac:dyDescent="0.25">
      <c r="D64">
        <f>SUM(D59:D63)</f>
        <v>347976</v>
      </c>
    </row>
    <row r="65" spans="2:8" x14ac:dyDescent="0.25">
      <c r="B65" s="9" t="s">
        <v>321</v>
      </c>
      <c r="D65" s="9"/>
      <c r="E65" s="9"/>
      <c r="F65" s="9"/>
      <c r="G65" s="9"/>
      <c r="H65" s="9"/>
    </row>
    <row r="66" spans="2:8" x14ac:dyDescent="0.25">
      <c r="B66" s="112" t="s">
        <v>266</v>
      </c>
      <c r="D66">
        <v>57795</v>
      </c>
    </row>
    <row r="67" spans="2:8" ht="30" x14ac:dyDescent="0.25">
      <c r="B67" s="112" t="s">
        <v>267</v>
      </c>
      <c r="D67">
        <v>26000</v>
      </c>
    </row>
    <row r="69" spans="2:8" x14ac:dyDescent="0.25">
      <c r="B69" t="s">
        <v>322</v>
      </c>
      <c r="D69">
        <f>-D64+D66+D67</f>
        <v>-264181</v>
      </c>
    </row>
    <row r="71" spans="2:8" x14ac:dyDescent="0.25">
      <c r="B71" s="147" t="s">
        <v>323</v>
      </c>
    </row>
    <row r="73" spans="2:8" x14ac:dyDescent="0.25">
      <c r="C73" s="2"/>
    </row>
    <row r="74" spans="2:8" x14ac:dyDescent="0.25">
      <c r="C74" s="2"/>
    </row>
    <row r="75" spans="2:8" x14ac:dyDescent="0.25">
      <c r="C75" s="2"/>
    </row>
    <row r="76" spans="2:8" x14ac:dyDescent="0.25">
      <c r="C76" s="2"/>
    </row>
    <row r="77" spans="2:8" ht="16.5" customHeight="1" x14ac:dyDescent="0.25">
      <c r="C77" s="2"/>
    </row>
    <row r="78" spans="2:8" x14ac:dyDescent="0.25">
      <c r="C78" s="2"/>
    </row>
    <row r="79" spans="2:8" x14ac:dyDescent="0.25">
      <c r="C79" s="2"/>
    </row>
    <row r="80" spans="2:8" x14ac:dyDescent="0.25">
      <c r="C80" s="2"/>
    </row>
    <row r="81" spans="1:3" x14ac:dyDescent="0.25">
      <c r="C81" s="2"/>
    </row>
    <row r="82" spans="1:3" x14ac:dyDescent="0.25">
      <c r="C82" s="2"/>
    </row>
    <row r="83" spans="1:3" x14ac:dyDescent="0.25">
      <c r="C83" s="2"/>
    </row>
    <row r="84" spans="1:3" x14ac:dyDescent="0.25">
      <c r="C84" s="2"/>
    </row>
    <row r="85" spans="1:3" x14ac:dyDescent="0.25">
      <c r="A85" s="13"/>
      <c r="C85" s="2"/>
    </row>
    <row r="86" spans="1:3" x14ac:dyDescent="0.25">
      <c r="A86" s="9"/>
      <c r="B86" s="9"/>
      <c r="C86" s="11"/>
    </row>
    <row r="87" spans="1:3" x14ac:dyDescent="0.25">
      <c r="C87" s="2"/>
    </row>
    <row r="88" spans="1:3" x14ac:dyDescent="0.25">
      <c r="C88" s="2"/>
    </row>
    <row r="89" spans="1:3" x14ac:dyDescent="0.25">
      <c r="C89" s="2"/>
    </row>
    <row r="90" spans="1:3" x14ac:dyDescent="0.25">
      <c r="C90" s="2"/>
    </row>
    <row r="91" spans="1:3" x14ac:dyDescent="0.25">
      <c r="A91" s="13"/>
      <c r="C91" s="2"/>
    </row>
    <row r="92" spans="1:3" x14ac:dyDescent="0.25">
      <c r="A92" s="13"/>
      <c r="C92" s="2"/>
    </row>
    <row r="93" spans="1:3" x14ac:dyDescent="0.25">
      <c r="C93" s="2"/>
    </row>
    <row r="94" spans="1:3" x14ac:dyDescent="0.25">
      <c r="C94" s="2"/>
    </row>
    <row r="95" spans="1:3" x14ac:dyDescent="0.25">
      <c r="C95" s="2"/>
    </row>
    <row r="96" spans="1:3" x14ac:dyDescent="0.25">
      <c r="A96" s="160"/>
      <c r="B96" s="160"/>
      <c r="C96" s="18"/>
    </row>
    <row r="102" spans="4:8" x14ac:dyDescent="0.25">
      <c r="D102" s="19"/>
      <c r="E102" s="19"/>
      <c r="F102" s="19"/>
      <c r="G102" s="19"/>
      <c r="H102" s="19"/>
    </row>
    <row r="103" spans="4:8" x14ac:dyDescent="0.25">
      <c r="D103" s="19"/>
      <c r="E103" s="19"/>
      <c r="F103" s="19"/>
      <c r="G103" s="19"/>
      <c r="H103" s="19"/>
    </row>
    <row r="104" spans="4:8" x14ac:dyDescent="0.25">
      <c r="D104" s="19"/>
      <c r="E104" s="19"/>
      <c r="F104" s="19"/>
      <c r="G104" s="19"/>
      <c r="H104" s="19"/>
    </row>
    <row r="105" spans="4:8" x14ac:dyDescent="0.25">
      <c r="D105" s="19"/>
      <c r="E105" s="19"/>
      <c r="F105" s="19"/>
      <c r="G105" s="19"/>
      <c r="H105" s="19"/>
    </row>
  </sheetData>
  <mergeCells count="1">
    <mergeCell ref="A96:B96"/>
  </mergeCells>
  <pageMargins left="0.7" right="0.7" top="0.75" bottom="0.75" header="0.3" footer="0.3"/>
  <pageSetup paperSize="9" scale="24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95"/>
  <sheetViews>
    <sheetView workbookViewId="0">
      <selection sqref="A1:XFD1048576"/>
    </sheetView>
  </sheetViews>
  <sheetFormatPr defaultColWidth="9.140625" defaultRowHeight="18" customHeight="1" x14ac:dyDescent="0.25"/>
  <cols>
    <col min="1" max="1" width="64.7109375" customWidth="1"/>
    <col min="2" max="2" width="15.5703125" customWidth="1"/>
    <col min="3" max="4" width="12.85546875" customWidth="1"/>
    <col min="5" max="5" width="13.85546875" customWidth="1"/>
  </cols>
  <sheetData>
    <row r="1" spans="1:2" ht="18" customHeight="1" x14ac:dyDescent="0.25">
      <c r="A1" s="20"/>
      <c r="B1" s="20"/>
    </row>
    <row r="2" spans="1:2" ht="18" customHeight="1" x14ac:dyDescent="0.25">
      <c r="A2" s="21"/>
      <c r="B2" s="20"/>
    </row>
    <row r="3" spans="1:2" ht="18" customHeight="1" x14ac:dyDescent="0.25">
      <c r="A3" s="21"/>
      <c r="B3" s="21"/>
    </row>
    <row r="4" spans="1:2" ht="18" customHeight="1" x14ac:dyDescent="0.25">
      <c r="A4" s="20"/>
      <c r="B4" s="20"/>
    </row>
    <row r="5" spans="1:2" ht="18" customHeight="1" x14ac:dyDescent="0.25">
      <c r="A5" s="20"/>
      <c r="B5" s="20"/>
    </row>
    <row r="6" spans="1:2" ht="18" customHeight="1" x14ac:dyDescent="0.25">
      <c r="A6" s="20"/>
      <c r="B6" s="20"/>
    </row>
    <row r="7" spans="1:2" ht="18" customHeight="1" x14ac:dyDescent="0.25">
      <c r="A7" s="20"/>
      <c r="B7" s="20"/>
    </row>
    <row r="8" spans="1:2" ht="18" customHeight="1" x14ac:dyDescent="0.25">
      <c r="A8" s="20"/>
      <c r="B8" s="20"/>
    </row>
    <row r="9" spans="1:2" ht="18" customHeight="1" x14ac:dyDescent="0.25">
      <c r="A9" s="20"/>
      <c r="B9" s="20"/>
    </row>
    <row r="10" spans="1:2" ht="18" customHeight="1" x14ac:dyDescent="0.25">
      <c r="A10" s="20"/>
      <c r="B10" s="20"/>
    </row>
    <row r="11" spans="1:2" ht="18" customHeight="1" x14ac:dyDescent="0.25">
      <c r="A11" s="20"/>
      <c r="B11" s="20"/>
    </row>
    <row r="12" spans="1:2" ht="18" customHeight="1" x14ac:dyDescent="0.25">
      <c r="A12" s="20"/>
      <c r="B12" s="20"/>
    </row>
    <row r="13" spans="1:2" ht="18" customHeight="1" x14ac:dyDescent="0.25">
      <c r="A13" s="20"/>
      <c r="B13" s="20"/>
    </row>
    <row r="14" spans="1:2" ht="18" customHeight="1" x14ac:dyDescent="0.25">
      <c r="A14" s="20"/>
      <c r="B14" s="20"/>
    </row>
    <row r="15" spans="1:2" ht="18" customHeight="1" x14ac:dyDescent="0.25">
      <c r="A15" s="20"/>
      <c r="B15" s="20"/>
    </row>
    <row r="16" spans="1:2" ht="18" customHeight="1" x14ac:dyDescent="0.25">
      <c r="A16" s="20"/>
      <c r="B16" s="20"/>
    </row>
    <row r="17" spans="1:2" ht="18" customHeight="1" x14ac:dyDescent="0.25">
      <c r="A17" s="20"/>
      <c r="B17" s="20"/>
    </row>
    <row r="18" spans="1:2" ht="18" customHeight="1" x14ac:dyDescent="0.25">
      <c r="A18" s="21"/>
      <c r="B18" s="21"/>
    </row>
    <row r="19" spans="1:2" ht="18" customHeight="1" x14ac:dyDescent="0.25">
      <c r="A19" s="20"/>
      <c r="B19" s="20"/>
    </row>
    <row r="20" spans="1:2" ht="18" customHeight="1" x14ac:dyDescent="0.25">
      <c r="A20" s="20"/>
      <c r="B20" s="20"/>
    </row>
    <row r="21" spans="1:2" ht="18" customHeight="1" x14ac:dyDescent="0.25">
      <c r="A21" s="20"/>
      <c r="B21" s="20"/>
    </row>
    <row r="22" spans="1:2" ht="18" customHeight="1" x14ac:dyDescent="0.25">
      <c r="A22" s="20"/>
      <c r="B22" s="20"/>
    </row>
    <row r="23" spans="1:2" ht="18" customHeight="1" x14ac:dyDescent="0.25">
      <c r="A23" s="20"/>
      <c r="B23" s="20"/>
    </row>
    <row r="24" spans="1:2" ht="18" customHeight="1" x14ac:dyDescent="0.25">
      <c r="A24" s="20"/>
      <c r="B24" s="20"/>
    </row>
    <row r="25" spans="1:2" ht="18" customHeight="1" x14ac:dyDescent="0.25">
      <c r="A25" s="20"/>
      <c r="B25" s="20"/>
    </row>
    <row r="26" spans="1:2" ht="18" customHeight="1" x14ac:dyDescent="0.25">
      <c r="A26" s="20"/>
      <c r="B26" s="20"/>
    </row>
    <row r="27" spans="1:2" ht="18" customHeight="1" x14ac:dyDescent="0.25">
      <c r="A27" s="20"/>
      <c r="B27" s="20"/>
    </row>
    <row r="28" spans="1:2" ht="18" customHeight="1" x14ac:dyDescent="0.25">
      <c r="A28" s="20"/>
      <c r="B28" s="20"/>
    </row>
    <row r="29" spans="1:2" ht="18" customHeight="1" x14ac:dyDescent="0.25">
      <c r="A29" s="21"/>
      <c r="B29" s="21"/>
    </row>
    <row r="30" spans="1:2" ht="18" customHeight="1" x14ac:dyDescent="0.25">
      <c r="A30" s="20"/>
      <c r="B30" s="20"/>
    </row>
    <row r="31" spans="1:2" ht="18" customHeight="1" x14ac:dyDescent="0.25">
      <c r="A31" s="20"/>
      <c r="B31" s="20"/>
    </row>
    <row r="32" spans="1:2" ht="18" customHeight="1" x14ac:dyDescent="0.25">
      <c r="A32" s="20"/>
      <c r="B32" s="20"/>
    </row>
    <row r="33" spans="1:8" ht="18" customHeight="1" x14ac:dyDescent="0.25">
      <c r="A33" s="21"/>
      <c r="B33" s="21"/>
    </row>
    <row r="34" spans="1:8" ht="18" customHeight="1" x14ac:dyDescent="0.25">
      <c r="A34" s="20"/>
      <c r="B34" s="20"/>
    </row>
    <row r="36" spans="1:8" ht="18" customHeight="1" x14ac:dyDescent="0.25">
      <c r="A36" s="22"/>
    </row>
    <row r="38" spans="1:8" ht="18" customHeight="1" x14ac:dyDescent="0.25">
      <c r="A38" s="23"/>
    </row>
    <row r="40" spans="1:8" ht="18" customHeight="1" x14ac:dyDescent="0.25">
      <c r="A40" s="24"/>
      <c r="B40" s="24"/>
      <c r="C40" s="24"/>
      <c r="D40" s="24"/>
      <c r="E40" s="24"/>
      <c r="F40" s="24"/>
      <c r="G40" s="162"/>
      <c r="H40" s="162"/>
    </row>
    <row r="41" spans="1:8" ht="18" customHeight="1" x14ac:dyDescent="0.25">
      <c r="A41" s="161"/>
      <c r="B41" s="161"/>
      <c r="C41" s="161"/>
      <c r="D41" s="161"/>
      <c r="E41" s="161"/>
      <c r="F41" s="25"/>
      <c r="G41" s="161"/>
      <c r="H41" s="161"/>
    </row>
    <row r="42" spans="1:8" ht="18" customHeight="1" x14ac:dyDescent="0.25">
      <c r="A42" s="161"/>
      <c r="B42" s="161"/>
      <c r="C42" s="161"/>
      <c r="D42" s="20"/>
      <c r="E42" s="20"/>
      <c r="F42" s="20"/>
      <c r="G42" s="161"/>
      <c r="H42" s="161"/>
    </row>
    <row r="43" spans="1:8" ht="18" customHeight="1" x14ac:dyDescent="0.25">
      <c r="A43" s="20"/>
    </row>
    <row r="44" spans="1:8" ht="18" customHeight="1" x14ac:dyDescent="0.25">
      <c r="A44" s="20"/>
      <c r="B44" s="20"/>
      <c r="C44" s="20"/>
      <c r="D44" s="20"/>
      <c r="E44" s="20"/>
    </row>
    <row r="45" spans="1:8" ht="18" customHeight="1" x14ac:dyDescent="0.25">
      <c r="A45" s="20"/>
    </row>
    <row r="46" spans="1:8" ht="18" customHeight="1" x14ac:dyDescent="0.25">
      <c r="A46" s="20"/>
      <c r="B46" s="20"/>
      <c r="C46" s="20"/>
      <c r="D46" s="20"/>
      <c r="E46" s="20"/>
    </row>
    <row r="47" spans="1:8" ht="18" customHeight="1" x14ac:dyDescent="0.25">
      <c r="A47" s="20"/>
    </row>
    <row r="48" spans="1:8" ht="18" customHeight="1" x14ac:dyDescent="0.25">
      <c r="A48" s="20"/>
      <c r="B48" s="20"/>
      <c r="C48" s="20"/>
      <c r="D48" s="20"/>
      <c r="E48" s="20"/>
    </row>
    <row r="49" spans="1:8" ht="18" customHeight="1" x14ac:dyDescent="0.25">
      <c r="A49" s="20"/>
    </row>
    <row r="50" spans="1:8" ht="18" customHeight="1" x14ac:dyDescent="0.25">
      <c r="A50" s="20"/>
      <c r="B50" s="20"/>
      <c r="C50" s="20"/>
      <c r="D50" s="20"/>
      <c r="E50" s="20"/>
    </row>
    <row r="51" spans="1:8" ht="18" customHeight="1" x14ac:dyDescent="0.25">
      <c r="A51" s="161"/>
      <c r="B51" s="161"/>
      <c r="C51" s="161"/>
      <c r="D51" s="161"/>
      <c r="E51" s="161"/>
      <c r="F51" s="161"/>
      <c r="G51" s="161"/>
      <c r="H51" s="161"/>
    </row>
    <row r="54" spans="1:8" ht="18" customHeight="1" x14ac:dyDescent="0.25">
      <c r="A54" s="26"/>
    </row>
    <row r="56" spans="1:8" ht="18" customHeight="1" x14ac:dyDescent="0.25">
      <c r="C56" s="2"/>
      <c r="D56" s="2"/>
      <c r="E56" s="2"/>
    </row>
    <row r="57" spans="1:8" ht="18" customHeight="1" x14ac:dyDescent="0.25">
      <c r="C57" s="2"/>
      <c r="D57" s="2"/>
      <c r="E57" s="2"/>
    </row>
    <row r="58" spans="1:8" ht="18" customHeight="1" x14ac:dyDescent="0.25">
      <c r="C58" s="2"/>
      <c r="D58" s="2"/>
      <c r="E58" s="2"/>
    </row>
    <row r="59" spans="1:8" ht="18" customHeight="1" x14ac:dyDescent="0.25">
      <c r="C59" s="2"/>
      <c r="D59" s="2"/>
      <c r="E59" s="2"/>
    </row>
    <row r="60" spans="1:8" ht="18" customHeight="1" x14ac:dyDescent="0.25">
      <c r="C60" s="2"/>
      <c r="D60" s="2"/>
      <c r="E60" s="2"/>
    </row>
    <row r="61" spans="1:8" ht="18" customHeight="1" x14ac:dyDescent="0.25">
      <c r="C61" s="2"/>
      <c r="D61" s="2"/>
      <c r="E61" s="2"/>
    </row>
    <row r="62" spans="1:8" ht="18" customHeight="1" x14ac:dyDescent="0.25">
      <c r="C62" s="2"/>
      <c r="D62" s="2"/>
      <c r="E62" s="2"/>
    </row>
    <row r="63" spans="1:8" ht="18" customHeight="1" x14ac:dyDescent="0.25">
      <c r="A63" s="7"/>
      <c r="B63" s="3"/>
      <c r="C63" s="12"/>
      <c r="D63" s="2"/>
      <c r="E63" s="12"/>
    </row>
    <row r="64" spans="1:8" ht="18" customHeight="1" x14ac:dyDescent="0.25">
      <c r="A64" s="13"/>
      <c r="C64" s="2"/>
      <c r="D64" s="2"/>
      <c r="E64" s="2"/>
    </row>
    <row r="65" spans="1:5" ht="18" customHeight="1" x14ac:dyDescent="0.25">
      <c r="A65" s="13"/>
      <c r="C65" s="2"/>
      <c r="D65" s="2"/>
      <c r="E65" s="2"/>
    </row>
    <row r="66" spans="1:5" ht="18" customHeight="1" x14ac:dyDescent="0.25">
      <c r="A66" s="13"/>
      <c r="C66" s="2"/>
      <c r="D66" s="2"/>
      <c r="E66" s="2"/>
    </row>
    <row r="67" spans="1:5" ht="18" customHeight="1" x14ac:dyDescent="0.25">
      <c r="A67" s="9"/>
      <c r="B67" s="14"/>
      <c r="C67" s="11"/>
      <c r="D67" s="2"/>
      <c r="E67" s="11"/>
    </row>
    <row r="68" spans="1:5" ht="18" customHeight="1" x14ac:dyDescent="0.25">
      <c r="C68" s="2"/>
      <c r="D68" s="2"/>
      <c r="E68" s="2"/>
    </row>
    <row r="69" spans="1:5" ht="18" customHeight="1" x14ac:dyDescent="0.25">
      <c r="C69" s="2"/>
      <c r="D69" s="2"/>
      <c r="E69" s="2"/>
    </row>
    <row r="70" spans="1:5" ht="18" customHeight="1" x14ac:dyDescent="0.25">
      <c r="C70" s="2"/>
      <c r="D70" s="2"/>
      <c r="E70" s="2"/>
    </row>
    <row r="71" spans="1:5" ht="18" customHeight="1" x14ac:dyDescent="0.25">
      <c r="A71" s="13"/>
      <c r="C71" s="2"/>
      <c r="D71" s="2"/>
      <c r="E71" s="2"/>
    </row>
    <row r="72" spans="1:5" ht="18" customHeight="1" x14ac:dyDescent="0.25">
      <c r="C72" s="2"/>
      <c r="D72" s="2"/>
      <c r="E72" s="2"/>
    </row>
    <row r="73" spans="1:5" ht="18" customHeight="1" x14ac:dyDescent="0.25">
      <c r="C73" s="2"/>
      <c r="D73" s="2"/>
      <c r="E73" s="2"/>
    </row>
    <row r="74" spans="1:5" ht="18" customHeight="1" x14ac:dyDescent="0.25">
      <c r="A74" s="13"/>
      <c r="C74" s="2"/>
      <c r="D74" s="2"/>
      <c r="E74" s="2"/>
    </row>
    <row r="75" spans="1:5" ht="18" customHeight="1" x14ac:dyDescent="0.25">
      <c r="A75" s="13"/>
      <c r="C75" s="2"/>
      <c r="D75" s="2"/>
      <c r="E75" s="2"/>
    </row>
    <row r="76" spans="1:5" ht="18" customHeight="1" x14ac:dyDescent="0.25">
      <c r="A76" s="9"/>
      <c r="B76" s="9"/>
      <c r="C76" s="11"/>
      <c r="D76" s="2"/>
      <c r="E76" s="11"/>
    </row>
    <row r="77" spans="1:5" ht="18" customHeight="1" x14ac:dyDescent="0.25">
      <c r="C77" s="2"/>
      <c r="D77" s="2"/>
      <c r="E77" s="2"/>
    </row>
    <row r="78" spans="1:5" ht="18" customHeight="1" x14ac:dyDescent="0.25">
      <c r="C78" s="2"/>
      <c r="D78" s="2"/>
      <c r="E78" s="2"/>
    </row>
    <row r="79" spans="1:5" ht="18" customHeight="1" x14ac:dyDescent="0.25">
      <c r="C79" s="2"/>
      <c r="D79" s="2"/>
      <c r="E79" s="2"/>
    </row>
    <row r="80" spans="1:5" ht="18" customHeight="1" x14ac:dyDescent="0.25">
      <c r="C80" s="2"/>
      <c r="D80" s="2"/>
      <c r="E80" s="2"/>
    </row>
    <row r="81" spans="1:5" ht="18" customHeight="1" x14ac:dyDescent="0.25">
      <c r="C81" s="2"/>
      <c r="D81" s="2"/>
      <c r="E81" s="2"/>
    </row>
    <row r="82" spans="1:5" ht="18" customHeight="1" x14ac:dyDescent="0.25">
      <c r="A82" s="13"/>
      <c r="C82" s="2"/>
      <c r="D82" s="2"/>
      <c r="E82" s="2"/>
    </row>
    <row r="83" spans="1:5" ht="18" customHeight="1" x14ac:dyDescent="0.25">
      <c r="A83" s="13"/>
      <c r="C83" s="2"/>
      <c r="D83" s="2"/>
      <c r="E83" s="2"/>
    </row>
    <row r="84" spans="1:5" ht="18" customHeight="1" x14ac:dyDescent="0.25">
      <c r="A84" s="13"/>
      <c r="C84" s="2"/>
      <c r="D84" s="2"/>
      <c r="E84" s="2"/>
    </row>
    <row r="85" spans="1:5" ht="18" customHeight="1" x14ac:dyDescent="0.25">
      <c r="A85" s="9"/>
      <c r="B85" s="9"/>
      <c r="C85" s="11"/>
      <c r="D85" s="2"/>
      <c r="E85" s="11"/>
    </row>
    <row r="86" spans="1:5" ht="18" customHeight="1" x14ac:dyDescent="0.25">
      <c r="B86" s="15"/>
      <c r="C86" s="2"/>
      <c r="D86" s="2"/>
      <c r="E86" s="2"/>
    </row>
    <row r="87" spans="1:5" ht="18" customHeight="1" x14ac:dyDescent="0.25">
      <c r="C87" s="2"/>
      <c r="D87" s="2"/>
      <c r="E87" s="2"/>
    </row>
    <row r="88" spans="1:5" ht="18" customHeight="1" x14ac:dyDescent="0.25">
      <c r="C88" s="2"/>
      <c r="D88" s="2"/>
      <c r="E88" s="2"/>
    </row>
    <row r="89" spans="1:5" ht="18" customHeight="1" x14ac:dyDescent="0.25">
      <c r="A89" s="13"/>
      <c r="C89" s="2"/>
      <c r="D89" s="2"/>
      <c r="E89" s="2"/>
    </row>
    <row r="90" spans="1:5" ht="18" customHeight="1" x14ac:dyDescent="0.25">
      <c r="A90" s="13"/>
      <c r="C90" s="2"/>
      <c r="D90" s="2"/>
      <c r="E90" s="2"/>
    </row>
    <row r="91" spans="1:5" ht="18" customHeight="1" x14ac:dyDescent="0.25">
      <c r="C91" s="2"/>
      <c r="D91" s="2"/>
      <c r="E91" s="2"/>
    </row>
    <row r="92" spans="1:5" ht="18" customHeight="1" x14ac:dyDescent="0.25">
      <c r="C92" s="2"/>
      <c r="D92" s="2"/>
      <c r="E92" s="2"/>
    </row>
    <row r="93" spans="1:5" ht="18" customHeight="1" x14ac:dyDescent="0.25">
      <c r="C93" s="2"/>
      <c r="D93" s="2"/>
      <c r="E93" s="2"/>
    </row>
    <row r="94" spans="1:5" ht="18" customHeight="1" x14ac:dyDescent="0.25">
      <c r="C94" s="2"/>
      <c r="D94" s="2"/>
      <c r="E94" s="2"/>
    </row>
    <row r="95" spans="1:5" ht="18" customHeight="1" x14ac:dyDescent="0.25">
      <c r="A95" s="13"/>
      <c r="C95" s="2"/>
      <c r="D95" s="2"/>
      <c r="E95" s="2"/>
    </row>
    <row r="96" spans="1:5" ht="18" customHeight="1" x14ac:dyDescent="0.25">
      <c r="C96" s="2"/>
      <c r="D96" s="2"/>
      <c r="E96" s="2"/>
    </row>
    <row r="97" spans="1:5" ht="18" customHeight="1" x14ac:dyDescent="0.25">
      <c r="A97" s="13"/>
      <c r="C97" s="2"/>
      <c r="D97" s="2"/>
      <c r="E97" s="2"/>
    </row>
    <row r="98" spans="1:5" ht="18" customHeight="1" x14ac:dyDescent="0.25">
      <c r="A98" s="13"/>
      <c r="C98" s="2"/>
      <c r="D98" s="2"/>
      <c r="E98" s="2"/>
    </row>
    <row r="99" spans="1:5" ht="18" customHeight="1" x14ac:dyDescent="0.25">
      <c r="A99" s="13"/>
      <c r="C99" s="2"/>
      <c r="D99" s="2"/>
      <c r="E99" s="2"/>
    </row>
    <row r="100" spans="1:5" ht="18" customHeight="1" x14ac:dyDescent="0.25">
      <c r="A100" s="13"/>
      <c r="C100" s="2"/>
      <c r="D100" s="2"/>
      <c r="E100" s="2"/>
    </row>
    <row r="101" spans="1:5" ht="18" customHeight="1" x14ac:dyDescent="0.25">
      <c r="A101" s="13"/>
      <c r="C101" s="2"/>
      <c r="D101" s="2"/>
      <c r="E101" s="2"/>
    </row>
    <row r="102" spans="1:5" ht="18" customHeight="1" x14ac:dyDescent="0.25">
      <c r="A102" s="13"/>
      <c r="C102" s="2"/>
      <c r="D102" s="2"/>
      <c r="E102" s="2"/>
    </row>
    <row r="103" spans="1:5" ht="18" customHeight="1" x14ac:dyDescent="0.25">
      <c r="A103" s="13"/>
      <c r="C103" s="2"/>
      <c r="D103" s="2"/>
      <c r="E103" s="2"/>
    </row>
    <row r="104" spans="1:5" ht="18" customHeight="1" x14ac:dyDescent="0.25">
      <c r="A104" s="9"/>
      <c r="B104" s="9"/>
      <c r="C104" s="11"/>
      <c r="D104" s="2"/>
      <c r="E104" s="11"/>
    </row>
    <row r="105" spans="1:5" ht="18" customHeight="1" x14ac:dyDescent="0.25">
      <c r="C105" s="2"/>
      <c r="D105" s="2"/>
      <c r="E105" s="2"/>
    </row>
    <row r="106" spans="1:5" ht="18" customHeight="1" x14ac:dyDescent="0.25">
      <c r="C106" s="2"/>
      <c r="D106" s="2"/>
      <c r="E106" s="2"/>
    </row>
    <row r="107" spans="1:5" ht="18" customHeight="1" x14ac:dyDescent="0.25">
      <c r="C107" s="2"/>
      <c r="D107" s="2"/>
      <c r="E107" s="2"/>
    </row>
    <row r="108" spans="1:5" ht="18" customHeight="1" x14ac:dyDescent="0.25">
      <c r="A108" s="9"/>
      <c r="B108" s="9"/>
      <c r="C108" s="11"/>
      <c r="D108" s="2"/>
      <c r="E108" s="11"/>
    </row>
    <row r="109" spans="1:5" ht="18" customHeight="1" x14ac:dyDescent="0.25">
      <c r="A109" s="13"/>
      <c r="C109" s="2"/>
      <c r="D109" s="2"/>
      <c r="E109" s="2"/>
    </row>
    <row r="110" spans="1:5" ht="18" customHeight="1" x14ac:dyDescent="0.25">
      <c r="A110" s="13"/>
      <c r="C110" s="2"/>
      <c r="D110" s="2"/>
      <c r="E110" s="2"/>
    </row>
    <row r="111" spans="1:5" ht="18" customHeight="1" x14ac:dyDescent="0.25">
      <c r="A111" s="13"/>
      <c r="C111" s="2"/>
      <c r="D111" s="2"/>
      <c r="E111" s="2"/>
    </row>
    <row r="112" spans="1:5" ht="18" customHeight="1" x14ac:dyDescent="0.25">
      <c r="A112" s="13"/>
      <c r="C112" s="16"/>
      <c r="D112" s="2"/>
      <c r="E112" s="16"/>
    </row>
    <row r="113" spans="1:5" ht="18" customHeight="1" x14ac:dyDescent="0.25">
      <c r="A113" s="13"/>
      <c r="C113" s="16"/>
      <c r="D113" s="2"/>
      <c r="E113" s="16"/>
    </row>
    <row r="114" spans="1:5" ht="18" customHeight="1" x14ac:dyDescent="0.25">
      <c r="A114" s="13"/>
      <c r="C114" s="16"/>
      <c r="D114" s="2"/>
      <c r="E114" s="16"/>
    </row>
    <row r="115" spans="1:5" ht="18" customHeight="1" x14ac:dyDescent="0.25">
      <c r="A115" s="13"/>
      <c r="C115" s="2"/>
      <c r="D115" s="2"/>
      <c r="E115" s="2"/>
    </row>
    <row r="116" spans="1:5" ht="18" customHeight="1" x14ac:dyDescent="0.25">
      <c r="A116" s="13"/>
      <c r="C116" s="2"/>
      <c r="D116" s="2"/>
      <c r="E116" s="2"/>
    </row>
    <row r="117" spans="1:5" ht="18" customHeight="1" x14ac:dyDescent="0.25">
      <c r="A117" s="13"/>
      <c r="C117" s="2"/>
      <c r="D117" s="2"/>
      <c r="E117" s="2"/>
    </row>
    <row r="118" spans="1:5" ht="18" customHeight="1" x14ac:dyDescent="0.25">
      <c r="A118" s="13"/>
      <c r="C118" s="2"/>
      <c r="D118" s="2"/>
      <c r="E118" s="2"/>
    </row>
    <row r="119" spans="1:5" ht="18" customHeight="1" x14ac:dyDescent="0.25">
      <c r="A119" s="13"/>
      <c r="C119" s="2"/>
      <c r="D119" s="2"/>
      <c r="E119" s="2"/>
    </row>
    <row r="120" spans="1:5" ht="18" customHeight="1" x14ac:dyDescent="0.25">
      <c r="A120" s="13"/>
      <c r="C120" s="2"/>
      <c r="D120" s="2"/>
      <c r="E120" s="2"/>
    </row>
    <row r="121" spans="1:5" ht="18" customHeight="1" x14ac:dyDescent="0.25">
      <c r="C121" s="2"/>
      <c r="D121" s="2"/>
      <c r="E121" s="2"/>
    </row>
    <row r="122" spans="1:5" ht="18" customHeight="1" x14ac:dyDescent="0.25">
      <c r="C122" s="2"/>
      <c r="D122" s="2"/>
      <c r="E122" s="2"/>
    </row>
    <row r="123" spans="1:5" ht="18" customHeight="1" x14ac:dyDescent="0.25">
      <c r="C123" s="2"/>
      <c r="D123" s="2"/>
      <c r="E123" s="2"/>
    </row>
    <row r="124" spans="1:5" ht="18" customHeight="1" x14ac:dyDescent="0.25">
      <c r="C124" s="2"/>
      <c r="D124" s="2"/>
      <c r="E124" s="2"/>
    </row>
    <row r="125" spans="1:5" ht="18" customHeight="1" x14ac:dyDescent="0.25">
      <c r="C125" s="2"/>
      <c r="D125" s="2"/>
      <c r="E125" s="2"/>
    </row>
    <row r="126" spans="1:5" ht="18" customHeight="1" x14ac:dyDescent="0.25">
      <c r="A126" s="13"/>
      <c r="C126" s="2"/>
      <c r="D126" s="2"/>
      <c r="E126" s="2"/>
    </row>
    <row r="127" spans="1:5" ht="18" customHeight="1" x14ac:dyDescent="0.25">
      <c r="A127" s="13"/>
      <c r="C127" s="2"/>
      <c r="D127" s="2"/>
      <c r="E127" s="2"/>
    </row>
    <row r="128" spans="1:5" ht="18" customHeight="1" x14ac:dyDescent="0.25">
      <c r="A128" s="13"/>
      <c r="C128" s="2"/>
      <c r="D128" s="2"/>
      <c r="E128" s="2"/>
    </row>
    <row r="129" spans="1:5" ht="18" customHeight="1" x14ac:dyDescent="0.25">
      <c r="A129" s="13"/>
      <c r="C129" s="2"/>
      <c r="D129" s="2"/>
      <c r="E129" s="2"/>
    </row>
    <row r="130" spans="1:5" ht="18" customHeight="1" x14ac:dyDescent="0.25">
      <c r="A130" s="13"/>
      <c r="C130" s="2"/>
      <c r="D130" s="2"/>
      <c r="E130" s="2"/>
    </row>
    <row r="131" spans="1:5" ht="18" customHeight="1" x14ac:dyDescent="0.25">
      <c r="A131" s="13"/>
      <c r="C131" s="2"/>
      <c r="D131" s="2"/>
      <c r="E131" s="2"/>
    </row>
    <row r="132" spans="1:5" ht="18" customHeight="1" x14ac:dyDescent="0.25">
      <c r="B132" s="1"/>
      <c r="C132" s="2"/>
      <c r="D132" s="2"/>
      <c r="E132" s="2"/>
    </row>
    <row r="133" spans="1:5" ht="18" customHeight="1" x14ac:dyDescent="0.25">
      <c r="B133" s="10"/>
      <c r="C133" s="2"/>
      <c r="D133" s="2"/>
      <c r="E133" s="2"/>
    </row>
    <row r="134" spans="1:5" ht="18" customHeight="1" x14ac:dyDescent="0.25">
      <c r="C134" s="2"/>
      <c r="D134" s="2"/>
      <c r="E134" s="2"/>
    </row>
    <row r="135" spans="1:5" ht="18" customHeight="1" x14ac:dyDescent="0.25">
      <c r="C135" s="16"/>
      <c r="D135" s="2"/>
      <c r="E135" s="16"/>
    </row>
    <row r="136" spans="1:5" ht="18" customHeight="1" x14ac:dyDescent="0.25">
      <c r="C136" s="2"/>
      <c r="D136" s="2"/>
      <c r="E136" s="2"/>
    </row>
    <row r="137" spans="1:5" ht="18" customHeight="1" x14ac:dyDescent="0.25">
      <c r="C137" s="2"/>
      <c r="D137" s="2"/>
      <c r="E137" s="2"/>
    </row>
    <row r="138" spans="1:5" ht="18" customHeight="1" x14ac:dyDescent="0.25">
      <c r="C138" s="2"/>
      <c r="D138" s="2"/>
      <c r="E138" s="2"/>
    </row>
    <row r="139" spans="1:5" ht="18" customHeight="1" x14ac:dyDescent="0.25">
      <c r="C139" s="2"/>
      <c r="D139" s="2"/>
      <c r="E139" s="2"/>
    </row>
    <row r="140" spans="1:5" ht="18" customHeight="1" x14ac:dyDescent="0.25">
      <c r="C140" s="2"/>
      <c r="D140" s="2"/>
      <c r="E140" s="2"/>
    </row>
    <row r="141" spans="1:5" ht="18" customHeight="1" x14ac:dyDescent="0.25">
      <c r="C141" s="2"/>
      <c r="D141" s="2"/>
      <c r="E141" s="2"/>
    </row>
    <row r="142" spans="1:5" ht="18" customHeight="1" x14ac:dyDescent="0.25">
      <c r="C142" s="2"/>
      <c r="D142" s="2"/>
      <c r="E142" s="2"/>
    </row>
    <row r="143" spans="1:5" ht="18" customHeight="1" x14ac:dyDescent="0.25">
      <c r="C143" s="2"/>
      <c r="D143" s="2"/>
      <c r="E143" s="2"/>
    </row>
    <row r="144" spans="1:5" ht="18" customHeight="1" x14ac:dyDescent="0.25">
      <c r="C144" s="2"/>
      <c r="D144" s="2"/>
      <c r="E144" s="2"/>
    </row>
    <row r="145" spans="1:5" ht="18" customHeight="1" x14ac:dyDescent="0.25">
      <c r="C145" s="2"/>
      <c r="D145" s="2"/>
      <c r="E145" s="2"/>
    </row>
    <row r="146" spans="1:5" ht="18" customHeight="1" x14ac:dyDescent="0.25">
      <c r="C146" s="2"/>
      <c r="D146" s="2"/>
      <c r="E146" s="2"/>
    </row>
    <row r="147" spans="1:5" ht="18" customHeight="1" x14ac:dyDescent="0.25">
      <c r="A147" s="13"/>
      <c r="C147" s="2"/>
      <c r="D147" s="2"/>
      <c r="E147" s="2"/>
    </row>
    <row r="148" spans="1:5" ht="18" customHeight="1" x14ac:dyDescent="0.25">
      <c r="A148" s="13"/>
      <c r="C148" s="2"/>
      <c r="D148" s="2"/>
      <c r="E148" s="2"/>
    </row>
    <row r="149" spans="1:5" ht="18" customHeight="1" x14ac:dyDescent="0.25">
      <c r="A149" s="13"/>
      <c r="C149" s="2"/>
      <c r="D149" s="2"/>
      <c r="E149" s="2"/>
    </row>
    <row r="150" spans="1:5" ht="18" customHeight="1" x14ac:dyDescent="0.25">
      <c r="A150" s="9"/>
      <c r="B150" s="9"/>
      <c r="C150" s="11"/>
      <c r="D150" s="2"/>
      <c r="E150" s="11"/>
    </row>
    <row r="151" spans="1:5" ht="18" customHeight="1" x14ac:dyDescent="0.25">
      <c r="C151" s="2"/>
      <c r="D151" s="2"/>
      <c r="E151" s="2"/>
    </row>
    <row r="152" spans="1:5" ht="18" customHeight="1" x14ac:dyDescent="0.25">
      <c r="C152" s="2"/>
      <c r="D152" s="2"/>
      <c r="E152" s="2"/>
    </row>
    <row r="153" spans="1:5" ht="18" customHeight="1" x14ac:dyDescent="0.25">
      <c r="C153" s="2"/>
      <c r="D153" s="2"/>
      <c r="E153" s="2"/>
    </row>
    <row r="154" spans="1:5" ht="18" customHeight="1" x14ac:dyDescent="0.25">
      <c r="C154" s="2"/>
      <c r="D154" s="2"/>
      <c r="E154" s="2"/>
    </row>
    <row r="155" spans="1:5" ht="18" customHeight="1" x14ac:dyDescent="0.25">
      <c r="C155" s="2"/>
      <c r="D155" s="2"/>
      <c r="E155" s="2"/>
    </row>
    <row r="156" spans="1:5" ht="18" customHeight="1" x14ac:dyDescent="0.25">
      <c r="C156" s="2"/>
      <c r="D156" s="2"/>
      <c r="E156" s="2"/>
    </row>
    <row r="157" spans="1:5" ht="18" customHeight="1" x14ac:dyDescent="0.25">
      <c r="A157" s="13"/>
      <c r="C157" s="2"/>
      <c r="D157" s="2"/>
      <c r="E157" s="2"/>
    </row>
    <row r="158" spans="1:5" ht="18" customHeight="1" x14ac:dyDescent="0.25">
      <c r="A158" s="13"/>
      <c r="C158" s="2"/>
      <c r="D158" s="2"/>
      <c r="E158" s="2"/>
    </row>
    <row r="159" spans="1:5" ht="18" customHeight="1" x14ac:dyDescent="0.25">
      <c r="A159" s="13"/>
      <c r="C159" s="2"/>
      <c r="D159" s="2"/>
      <c r="E159" s="2"/>
    </row>
    <row r="160" spans="1:5" ht="18" customHeight="1" x14ac:dyDescent="0.25">
      <c r="C160" s="2"/>
      <c r="D160" s="2"/>
      <c r="E160" s="2"/>
    </row>
    <row r="161" spans="1:5" ht="18" customHeight="1" x14ac:dyDescent="0.25">
      <c r="C161" s="2"/>
      <c r="D161" s="2"/>
      <c r="E161" s="2"/>
    </row>
    <row r="162" spans="1:5" ht="18" customHeight="1" x14ac:dyDescent="0.25">
      <c r="C162" s="2"/>
      <c r="D162" s="2"/>
      <c r="E162" s="2"/>
    </row>
    <row r="163" spans="1:5" ht="18" customHeight="1" x14ac:dyDescent="0.25">
      <c r="A163" s="13"/>
      <c r="B163" s="17"/>
      <c r="C163" s="2"/>
      <c r="D163" s="2"/>
      <c r="E163" s="2"/>
    </row>
    <row r="164" spans="1:5" ht="18" customHeight="1" x14ac:dyDescent="0.25">
      <c r="C164" s="2"/>
      <c r="D164" s="2"/>
      <c r="E164" s="2"/>
    </row>
    <row r="165" spans="1:5" ht="18" customHeight="1" x14ac:dyDescent="0.25">
      <c r="A165" s="13"/>
      <c r="C165" s="2"/>
      <c r="D165" s="2"/>
      <c r="E165" s="2"/>
    </row>
    <row r="166" spans="1:5" ht="18" customHeight="1" x14ac:dyDescent="0.25">
      <c r="C166" s="2"/>
      <c r="D166" s="2"/>
      <c r="E166" s="2"/>
    </row>
    <row r="167" spans="1:5" ht="18" customHeight="1" x14ac:dyDescent="0.25">
      <c r="C167" s="2"/>
      <c r="D167" s="2"/>
      <c r="E167" s="2"/>
    </row>
    <row r="168" spans="1:5" ht="18" customHeight="1" x14ac:dyDescent="0.25">
      <c r="C168" s="2"/>
      <c r="D168" s="2"/>
      <c r="E168" s="2"/>
    </row>
    <row r="169" spans="1:5" ht="18" customHeight="1" x14ac:dyDescent="0.25">
      <c r="C169" s="2"/>
      <c r="D169" s="2"/>
      <c r="E169" s="2"/>
    </row>
    <row r="170" spans="1:5" ht="18" customHeight="1" x14ac:dyDescent="0.25">
      <c r="C170" s="2"/>
      <c r="D170" s="2"/>
      <c r="E170" s="2"/>
    </row>
    <row r="171" spans="1:5" ht="18" customHeight="1" x14ac:dyDescent="0.25">
      <c r="C171" s="2"/>
      <c r="D171" s="2"/>
      <c r="E171" s="2"/>
    </row>
    <row r="172" spans="1:5" ht="18" customHeight="1" x14ac:dyDescent="0.25">
      <c r="C172" s="2"/>
      <c r="D172" s="2"/>
      <c r="E172" s="2"/>
    </row>
    <row r="173" spans="1:5" ht="18" customHeight="1" x14ac:dyDescent="0.25">
      <c r="C173" s="16"/>
      <c r="D173" s="2"/>
      <c r="E173" s="16"/>
    </row>
    <row r="174" spans="1:5" ht="18" customHeight="1" x14ac:dyDescent="0.25">
      <c r="C174" s="2"/>
      <c r="D174" s="2"/>
      <c r="E174" s="2"/>
    </row>
    <row r="175" spans="1:5" ht="18" customHeight="1" x14ac:dyDescent="0.25">
      <c r="C175" s="2"/>
      <c r="D175" s="2"/>
      <c r="E175" s="2"/>
    </row>
    <row r="176" spans="1:5" ht="18" customHeight="1" x14ac:dyDescent="0.25">
      <c r="C176" s="2"/>
      <c r="D176" s="2"/>
      <c r="E176" s="2"/>
    </row>
    <row r="177" spans="1:5" ht="18" customHeight="1" x14ac:dyDescent="0.25">
      <c r="C177" s="2"/>
      <c r="D177" s="2"/>
      <c r="E177" s="2"/>
    </row>
    <row r="178" spans="1:5" ht="18" customHeight="1" x14ac:dyDescent="0.25">
      <c r="C178" s="2"/>
      <c r="D178" s="2"/>
      <c r="E178" s="2"/>
    </row>
    <row r="179" spans="1:5" ht="18" customHeight="1" x14ac:dyDescent="0.25">
      <c r="C179" s="2"/>
      <c r="D179" s="2"/>
      <c r="E179" s="2"/>
    </row>
    <row r="180" spans="1:5" ht="18" customHeight="1" x14ac:dyDescent="0.25">
      <c r="A180" s="13"/>
      <c r="C180" s="2"/>
      <c r="D180" s="2"/>
      <c r="E180" s="2"/>
    </row>
    <row r="181" spans="1:5" ht="18" customHeight="1" x14ac:dyDescent="0.25">
      <c r="A181" s="9"/>
      <c r="B181" s="9"/>
      <c r="C181" s="11"/>
      <c r="D181" s="2"/>
      <c r="E181" s="11"/>
    </row>
    <row r="182" spans="1:5" ht="18" customHeight="1" x14ac:dyDescent="0.25">
      <c r="C182" s="2"/>
      <c r="D182" s="2"/>
      <c r="E182" s="2"/>
    </row>
    <row r="183" spans="1:5" ht="18" customHeight="1" x14ac:dyDescent="0.25">
      <c r="C183" s="2"/>
      <c r="D183" s="2"/>
      <c r="E183" s="2"/>
    </row>
    <row r="184" spans="1:5" ht="18" customHeight="1" x14ac:dyDescent="0.25">
      <c r="C184" s="2"/>
      <c r="D184" s="2"/>
      <c r="E184" s="2"/>
    </row>
    <row r="185" spans="1:5" ht="18" customHeight="1" x14ac:dyDescent="0.25">
      <c r="C185" s="2"/>
      <c r="D185" s="2"/>
      <c r="E185" s="2"/>
    </row>
    <row r="186" spans="1:5" ht="18" customHeight="1" x14ac:dyDescent="0.25">
      <c r="C186" s="2"/>
      <c r="D186" s="2"/>
      <c r="E186" s="2"/>
    </row>
    <row r="187" spans="1:5" ht="18" customHeight="1" x14ac:dyDescent="0.25">
      <c r="C187" s="2"/>
      <c r="D187" s="2"/>
      <c r="E187" s="2"/>
    </row>
    <row r="188" spans="1:5" ht="18" customHeight="1" x14ac:dyDescent="0.25">
      <c r="C188" s="2"/>
      <c r="D188" s="2"/>
      <c r="E188" s="2"/>
    </row>
    <row r="189" spans="1:5" ht="18" customHeight="1" x14ac:dyDescent="0.25">
      <c r="A189" s="13"/>
      <c r="C189" s="2"/>
      <c r="D189" s="2"/>
      <c r="E189" s="2"/>
    </row>
    <row r="190" spans="1:5" ht="18" customHeight="1" x14ac:dyDescent="0.25">
      <c r="A190" s="13"/>
      <c r="C190" s="2"/>
      <c r="D190" s="2"/>
      <c r="E190" s="2"/>
    </row>
    <row r="191" spans="1:5" ht="18" customHeight="1" x14ac:dyDescent="0.25">
      <c r="C191" s="2"/>
      <c r="D191" s="2"/>
      <c r="E191" s="2"/>
    </row>
    <row r="192" spans="1:5" ht="18" customHeight="1" x14ac:dyDescent="0.25">
      <c r="C192" s="2"/>
      <c r="D192" s="2"/>
      <c r="E192" s="2"/>
    </row>
    <row r="193" spans="1:5" ht="18" customHeight="1" x14ac:dyDescent="0.25">
      <c r="C193" s="2"/>
      <c r="D193" s="2"/>
      <c r="E193" s="2"/>
    </row>
    <row r="194" spans="1:5" ht="18" customHeight="1" x14ac:dyDescent="0.25">
      <c r="C194" s="2"/>
      <c r="D194" s="2"/>
      <c r="E194" s="2"/>
    </row>
    <row r="195" spans="1:5" ht="18" customHeight="1" x14ac:dyDescent="0.25">
      <c r="A195" s="160"/>
      <c r="B195" s="160"/>
      <c r="C195" s="18"/>
      <c r="D195" s="2"/>
      <c r="E195" s="18"/>
    </row>
  </sheetData>
  <mergeCells count="7">
    <mergeCell ref="A195:B195"/>
    <mergeCell ref="A51:H51"/>
    <mergeCell ref="G40:H40"/>
    <mergeCell ref="A41:E41"/>
    <mergeCell ref="G41:H41"/>
    <mergeCell ref="A42:C42"/>
    <mergeCell ref="G42:H42"/>
  </mergeCells>
  <pageMargins left="0.7" right="0.7" top="0.75" bottom="0.75" header="0.3" footer="0.3"/>
  <pageSetup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115" zoomScaleNormal="115" workbookViewId="0">
      <selection activeCell="A20" sqref="A20"/>
    </sheetView>
  </sheetViews>
  <sheetFormatPr defaultRowHeight="15" x14ac:dyDescent="0.25"/>
  <sheetData>
    <row r="1" ht="16.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"/>
  <sheetViews>
    <sheetView zoomScale="97" zoomScaleNormal="97" workbookViewId="0">
      <selection activeCell="D36" sqref="D36"/>
    </sheetView>
  </sheetViews>
  <sheetFormatPr defaultColWidth="9.140625" defaultRowHeight="15" x14ac:dyDescent="0.25"/>
  <cols>
    <col min="1" max="1" width="8.85546875" customWidth="1"/>
    <col min="2" max="2" width="27.7109375" customWidth="1"/>
    <col min="3" max="3" width="20" customWidth="1"/>
    <col min="4" max="4" width="11.140625" customWidth="1"/>
  </cols>
  <sheetData>
    <row r="1" spans="1:5" x14ac:dyDescent="0.25">
      <c r="A1" s="4"/>
      <c r="B1" s="4"/>
      <c r="C1" s="5"/>
      <c r="D1" s="4"/>
      <c r="E1" s="6"/>
    </row>
    <row r="2" spans="1:5" x14ac:dyDescent="0.25">
      <c r="A2" s="7"/>
      <c r="B2" s="3"/>
      <c r="C2" s="5"/>
      <c r="D2" s="8"/>
      <c r="E2" s="6"/>
    </row>
    <row r="3" spans="1:5" x14ac:dyDescent="0.25">
      <c r="A3" s="4"/>
      <c r="B3" s="4"/>
      <c r="C3" s="5"/>
      <c r="D3" s="4"/>
      <c r="E3" s="6"/>
    </row>
    <row r="4" spans="1:5" x14ac:dyDescent="0.25">
      <c r="A4" s="4"/>
      <c r="B4" s="4"/>
      <c r="C4" s="5"/>
      <c r="D4" s="4"/>
      <c r="E4" s="6"/>
    </row>
    <row r="5" spans="1:5" x14ac:dyDescent="0.25">
      <c r="A5" s="9"/>
      <c r="B5" s="9"/>
      <c r="C5" s="5"/>
      <c r="D5" s="9"/>
      <c r="E5" s="6"/>
    </row>
    <row r="6" spans="1:5" x14ac:dyDescent="0.25">
      <c r="A6" s="9"/>
      <c r="B6" s="9"/>
      <c r="C6" s="5"/>
      <c r="D6" s="9"/>
      <c r="E6" s="6"/>
    </row>
    <row r="7" spans="1:5" x14ac:dyDescent="0.25">
      <c r="A7" s="9"/>
      <c r="B7" s="9"/>
      <c r="C7" s="5"/>
      <c r="D7" s="9"/>
      <c r="E7" s="6"/>
    </row>
    <row r="8" spans="1:5" x14ac:dyDescent="0.25">
      <c r="A8" s="9"/>
      <c r="B8" s="9"/>
      <c r="C8" s="5"/>
      <c r="D8" s="9"/>
      <c r="E8" s="6"/>
    </row>
    <row r="9" spans="1:5" x14ac:dyDescent="0.25">
      <c r="A9" s="9"/>
      <c r="B9" s="9"/>
      <c r="C9" s="5"/>
      <c r="D9" s="9"/>
      <c r="E9" s="6"/>
    </row>
    <row r="10" spans="1:5" x14ac:dyDescent="0.25">
      <c r="A10" s="4"/>
      <c r="B10" s="4"/>
      <c r="C10" s="4"/>
      <c r="D10" s="4"/>
      <c r="E10" s="6"/>
    </row>
    <row r="11" spans="1:5" x14ac:dyDescent="0.25">
      <c r="A11" s="4"/>
      <c r="B11" s="4"/>
      <c r="C11" s="4"/>
      <c r="D11" s="4"/>
    </row>
    <row r="12" spans="1:5" x14ac:dyDescent="0.25">
      <c r="A12" s="4"/>
      <c r="B12" s="4"/>
      <c r="C12" s="4"/>
      <c r="D12" s="4"/>
    </row>
    <row r="13" spans="1:5" x14ac:dyDescent="0.25">
      <c r="A13" s="4"/>
      <c r="B13" s="4"/>
      <c r="C13" s="4"/>
      <c r="D13" s="4"/>
    </row>
    <row r="14" spans="1:5" x14ac:dyDescent="0.25">
      <c r="A14" s="4"/>
      <c r="B14" s="4"/>
      <c r="C14" s="4"/>
      <c r="D14" s="4"/>
    </row>
    <row r="15" spans="1:5" x14ac:dyDescent="0.25">
      <c r="A15" s="4"/>
      <c r="B15" s="4"/>
      <c r="C15" s="4"/>
      <c r="D15" s="4"/>
    </row>
    <row r="16" spans="1:5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9"/>
      <c r="D20" s="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Eelarve projekt 2021</vt:lpstr>
      <vt:lpstr>0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Eva-Mai Saard</dc:creator>
  <cp:lastModifiedBy>Külli Mõttus</cp:lastModifiedBy>
  <cp:lastPrinted>2021-02-08T15:03:25Z</cp:lastPrinted>
  <dcterms:created xsi:type="dcterms:W3CDTF">2018-01-10T11:23:16Z</dcterms:created>
  <dcterms:modified xsi:type="dcterms:W3CDTF">2021-02-09T06:48:04Z</dcterms:modified>
</cp:coreProperties>
</file>