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ylliki9\AppData\Local\Microsoft\Windows\INetCache\Content.Outlook\ZBSWYUHZ\"/>
    </mc:Choice>
  </mc:AlternateContent>
  <xr:revisionPtr revIDLastSave="0" documentId="13_ncr:1_{D777E324-9313-485D-9AEB-47CE09B9A20C}" xr6:coauthVersionLast="40" xr6:coauthVersionMax="40" xr10:uidLastSave="{00000000-0000-0000-0000-000000000000}"/>
  <bookViews>
    <workbookView xWindow="0" yWindow="0" windowWidth="23040" windowHeight="9045" xr2:uid="{5317149E-6DE4-488E-9CEF-579A8B4E60CF}"/>
  </bookViews>
  <sheets>
    <sheet name="2019" sheetId="1" r:id="rId1"/>
    <sheet name="eelarvestrateegiasse" sheetId="2" r:id="rId2"/>
    <sheet name="Leht1" sheetId="3" r:id="rId3"/>
    <sheet name="Leht2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8" i="2" l="1"/>
  <c r="AC38" i="2"/>
  <c r="AA38" i="2"/>
  <c r="Y38" i="2"/>
  <c r="W38" i="2"/>
  <c r="U38" i="2"/>
  <c r="S38" i="2"/>
  <c r="Q38" i="2"/>
  <c r="O38" i="2"/>
  <c r="M38" i="2"/>
  <c r="K38" i="2"/>
  <c r="D26" i="4"/>
  <c r="D13" i="4"/>
  <c r="C52" i="3"/>
  <c r="D52" i="3"/>
  <c r="C39" i="3"/>
  <c r="D39" i="3"/>
  <c r="C26" i="3"/>
  <c r="D26" i="3"/>
  <c r="C13" i="3"/>
  <c r="D13" i="3"/>
  <c r="AF38" i="2" l="1"/>
  <c r="AD38" i="2"/>
  <c r="AB38" i="2"/>
  <c r="Z38" i="2"/>
  <c r="X38" i="2"/>
  <c r="V38" i="2"/>
  <c r="T38" i="2"/>
  <c r="R38" i="2"/>
  <c r="P38" i="2"/>
  <c r="N38" i="2"/>
  <c r="L38" i="2"/>
  <c r="L39" i="2" s="1"/>
  <c r="J38" i="2"/>
  <c r="C36" i="2"/>
  <c r="C35" i="2"/>
  <c r="AI38" i="2"/>
  <c r="AH38" i="2"/>
  <c r="AG38" i="2"/>
  <c r="I38" i="2"/>
  <c r="H38" i="2"/>
  <c r="H39" i="2" s="1"/>
  <c r="G38" i="2"/>
  <c r="F38" i="2"/>
  <c r="F39" i="2" s="1"/>
  <c r="E38" i="2"/>
  <c r="D38" i="2"/>
  <c r="C34" i="2"/>
  <c r="C30" i="2"/>
  <c r="B30" i="2"/>
  <c r="C29" i="2"/>
  <c r="B29" i="2"/>
  <c r="C25" i="2"/>
  <c r="C24" i="2"/>
  <c r="B24" i="2"/>
  <c r="C23" i="2"/>
  <c r="B23" i="2"/>
  <c r="C22" i="2"/>
  <c r="B22" i="2"/>
  <c r="C19" i="2"/>
  <c r="B19" i="2"/>
  <c r="C18" i="2"/>
  <c r="B18" i="2"/>
  <c r="C17" i="2"/>
  <c r="B17" i="2"/>
  <c r="C14" i="2"/>
  <c r="B14" i="2"/>
  <c r="C13" i="2"/>
  <c r="B13" i="2"/>
  <c r="C12" i="2"/>
  <c r="B12" i="2"/>
  <c r="C11" i="2"/>
  <c r="B11" i="2"/>
  <c r="C10" i="2"/>
  <c r="B10" i="2"/>
  <c r="C7" i="2"/>
  <c r="B7" i="2"/>
  <c r="C6" i="2"/>
  <c r="B6" i="2"/>
  <c r="C5" i="2"/>
  <c r="B5" i="2"/>
  <c r="B40" i="2" l="1"/>
  <c r="C40" i="2"/>
  <c r="J39" i="2"/>
  <c r="D38" i="1"/>
  <c r="F38" i="1"/>
  <c r="C22" i="1"/>
  <c r="B22" i="1"/>
  <c r="C5" i="1"/>
  <c r="C34" i="1"/>
  <c r="C30" i="1"/>
  <c r="C29" i="1"/>
  <c r="B30" i="1"/>
  <c r="B29" i="1"/>
  <c r="C24" i="1"/>
  <c r="C23" i="1"/>
  <c r="B24" i="1"/>
  <c r="B23" i="1"/>
  <c r="C19" i="1"/>
  <c r="B19" i="1"/>
  <c r="C18" i="1"/>
  <c r="B18" i="1"/>
  <c r="C17" i="1"/>
  <c r="B17" i="1"/>
  <c r="C14" i="1"/>
  <c r="C13" i="1"/>
  <c r="C12" i="1"/>
  <c r="C11" i="1"/>
  <c r="C10" i="1"/>
  <c r="B14" i="1"/>
  <c r="B13" i="1"/>
  <c r="B12" i="1"/>
  <c r="B11" i="1"/>
  <c r="B10" i="1"/>
  <c r="B7" i="1"/>
  <c r="C7" i="1"/>
  <c r="C6" i="1"/>
  <c r="B6" i="1"/>
  <c r="B5" i="1"/>
  <c r="G38" i="1"/>
  <c r="I38" i="1"/>
  <c r="B40" i="1" l="1"/>
  <c r="F40" i="1" s="1"/>
  <c r="B42" i="2"/>
  <c r="F40" i="2"/>
  <c r="E38" i="1"/>
  <c r="F42" i="2" l="1"/>
  <c r="H40" i="2"/>
  <c r="C25" i="1"/>
  <c r="C40" i="1" s="1"/>
  <c r="C43" i="1" s="1"/>
  <c r="F39" i="1"/>
  <c r="H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J40" i="2" l="1"/>
  <c r="H42" i="2"/>
  <c r="H39" i="1"/>
  <c r="J39" i="1"/>
  <c r="L40" i="2" l="1"/>
  <c r="L42" i="2" s="1"/>
  <c r="J42" i="2"/>
  <c r="H40" i="1"/>
  <c r="F42" i="1"/>
  <c r="H42" i="1" l="1"/>
  <c r="J40" i="1"/>
  <c r="J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Külli Mõttus</author>
  </authors>
  <commentList>
    <comment ref="C7" authorId="0" shapeId="0" xr:uid="{F0E85556-A967-4B3C-AFDA-17ED7E319D27}">
      <text>
        <r>
          <rPr>
            <b/>
            <sz val="9"/>
            <color indexed="8"/>
            <rFont val="Calibri"/>
            <family val="2"/>
            <scheme val="minor"/>
          </rPr>
          <t>Külli Mõttus:</t>
        </r>
        <r>
          <rPr>
            <sz val="9"/>
            <color indexed="8"/>
            <rFont val="Calibri"/>
            <family val="2"/>
            <scheme val="minor"/>
          </rPr>
          <t xml:space="preserve">
100000 võetud jaanuaris 2018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Külli Mõttus</author>
  </authors>
  <commentList>
    <comment ref="C7" authorId="0" shapeId="0" xr:uid="{34223F94-3BE4-44BC-9F0C-1B7DC8DE5EB0}">
      <text>
        <r>
          <rPr>
            <b/>
            <sz val="9"/>
            <color indexed="8"/>
            <rFont val="Calibri"/>
            <family val="2"/>
            <scheme val="minor"/>
          </rPr>
          <t>Külli Mõttus:</t>
        </r>
        <r>
          <rPr>
            <sz val="9"/>
            <color indexed="8"/>
            <rFont val="Calibri"/>
            <family val="2"/>
            <scheme val="minor"/>
          </rPr>
          <t xml:space="preserve">
100000 võetud jaanuaris 2018</t>
        </r>
      </text>
    </comment>
  </commentList>
</comments>
</file>

<file path=xl/sharedStrings.xml><?xml version="1.0" encoding="utf-8"?>
<sst xmlns="http://schemas.openxmlformats.org/spreadsheetml/2006/main" count="125" uniqueCount="35">
  <si>
    <t>Pank</t>
  </si>
  <si>
    <t>Kokku</t>
  </si>
  <si>
    <t xml:space="preserve">Põhilaen  </t>
  </si>
  <si>
    <t>Intress</t>
  </si>
  <si>
    <t>ABJA</t>
  </si>
  <si>
    <t>Danske</t>
  </si>
  <si>
    <t>SWED</t>
  </si>
  <si>
    <t>MÕISAKÜLA</t>
  </si>
  <si>
    <t>Laen 1</t>
  </si>
  <si>
    <t>Laen 2</t>
  </si>
  <si>
    <t>Laen 3</t>
  </si>
  <si>
    <t>Laen 4</t>
  </si>
  <si>
    <t>Laen 5</t>
  </si>
  <si>
    <t>HALLISTE</t>
  </si>
  <si>
    <t>SEB</t>
  </si>
  <si>
    <t>Swedbank</t>
  </si>
  <si>
    <t>KARKSI</t>
  </si>
  <si>
    <t>2011 laen</t>
  </si>
  <si>
    <t>2013 laen</t>
  </si>
  <si>
    <t>vee-kanali laen</t>
  </si>
  <si>
    <t>Laen 2017</t>
  </si>
  <si>
    <t>KARKSI  KAP RENT</t>
  </si>
  <si>
    <t>3 auto kap rent</t>
  </si>
  <si>
    <t>Multi One kap rent</t>
  </si>
  <si>
    <t>Jääk 31.12.2018</t>
  </si>
  <si>
    <t>Põhitegevuse tulud</t>
  </si>
  <si>
    <t>Laenukoormus</t>
  </si>
  <si>
    <t>Jooksva aasta laenude teenindamine</t>
  </si>
  <si>
    <t>MULGI VALLAVALITSUS</t>
  </si>
  <si>
    <t>kontroll</t>
  </si>
  <si>
    <t>2018 laen</t>
  </si>
  <si>
    <r>
      <t xml:space="preserve">Jääk </t>
    </r>
    <r>
      <rPr>
        <sz val="9"/>
        <rFont val="Arial"/>
        <family val="2"/>
      </rPr>
      <t>31.12.18</t>
    </r>
  </si>
  <si>
    <t>2020 laen</t>
  </si>
  <si>
    <t>2022 laen</t>
  </si>
  <si>
    <t>Siin real pole arvestatud aastalõpu rahajääki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</si>
</sst>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1"/>
    </font>
    <font>
      <b/>
      <sz val="11"/>
      <color indexed="8"/>
      <name val="Calibri"/>
      <family val="2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name val="Times New Roman"/>
      <family val="1"/>
    </font>
    <font>
      <sz val="10"/>
      <name val="Arial"/>
      <family val="1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vertical="top" wrapText="1"/>
    </xf>
    <xf numFmtId="49" fontId="2" fillId="0" borderId="0" xfId="0" applyNumberFormat="1" applyFont="1" applyFill="1" applyBorder="1" applyAlignment="1" applyProtection="1">
      <alignment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wrapText="1"/>
    </xf>
    <xf numFmtId="2" fontId="6" fillId="0" borderId="2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/>
    <xf numFmtId="0" fontId="2" fillId="0" borderId="7" xfId="0" applyNumberFormat="1" applyFont="1" applyFill="1" applyBorder="1" applyAlignment="1" applyProtection="1"/>
    <xf numFmtId="49" fontId="4" fillId="0" borderId="8" xfId="0" applyNumberFormat="1" applyFont="1" applyFill="1" applyBorder="1" applyAlignment="1" applyProtection="1">
      <alignment vertical="top" wrapText="1"/>
    </xf>
    <xf numFmtId="49" fontId="4" fillId="0" borderId="8" xfId="0" applyNumberFormat="1" applyFont="1" applyFill="1" applyBorder="1" applyAlignment="1" applyProtection="1">
      <alignment wrapText="1"/>
    </xf>
    <xf numFmtId="0" fontId="4" fillId="0" borderId="9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>
      <alignment vertical="top" wrapText="1"/>
    </xf>
    <xf numFmtId="49" fontId="4" fillId="0" borderId="0" xfId="0" applyNumberFormat="1" applyFont="1" applyFill="1" applyBorder="1" applyAlignment="1" applyProtection="1">
      <alignment wrapText="1"/>
    </xf>
    <xf numFmtId="2" fontId="6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49" fontId="2" fillId="0" borderId="2" xfId="0" applyNumberFormat="1" applyFont="1" applyFill="1" applyBorder="1" applyAlignment="1" applyProtection="1">
      <alignment vertical="top" wrapText="1"/>
    </xf>
    <xf numFmtId="2" fontId="2" fillId="0" borderId="2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2" fontId="8" fillId="2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/>
    <xf numFmtId="2" fontId="6" fillId="2" borderId="9" xfId="0" applyNumberFormat="1" applyFont="1" applyFill="1" applyBorder="1" applyAlignment="1" applyProtection="1">
      <alignment horizontal="center" wrapText="1"/>
    </xf>
    <xf numFmtId="1" fontId="2" fillId="0" borderId="2" xfId="0" applyNumberFormat="1" applyFont="1" applyFill="1" applyBorder="1" applyAlignment="1" applyProtection="1"/>
    <xf numFmtId="1" fontId="2" fillId="0" borderId="0" xfId="0" applyNumberFormat="1" applyFont="1" applyFill="1" applyBorder="1" applyAlignment="1" applyProtection="1"/>
    <xf numFmtId="1" fontId="2" fillId="0" borderId="1" xfId="0" applyNumberFormat="1" applyFont="1" applyFill="1" applyBorder="1" applyAlignment="1" applyProtection="1"/>
    <xf numFmtId="1" fontId="8" fillId="0" borderId="2" xfId="0" applyNumberFormat="1" applyFont="1" applyFill="1" applyBorder="1" applyAlignment="1" applyProtection="1"/>
    <xf numFmtId="164" fontId="2" fillId="0" borderId="0" xfId="5" applyNumberFormat="1" applyFont="1" applyFill="1" applyBorder="1" applyAlignment="1" applyProtection="1"/>
    <xf numFmtId="3" fontId="2" fillId="0" borderId="2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0" fontId="2" fillId="0" borderId="11" xfId="0" applyNumberFormat="1" applyFont="1" applyFill="1" applyBorder="1" applyAlignment="1" applyProtection="1"/>
    <xf numFmtId="0" fontId="2" fillId="0" borderId="10" xfId="0" applyNumberFormat="1" applyFont="1" applyFill="1" applyBorder="1" applyAlignment="1" applyProtection="1"/>
    <xf numFmtId="0" fontId="2" fillId="0" borderId="12" xfId="0" applyNumberFormat="1" applyFont="1" applyFill="1" applyBorder="1" applyAlignment="1" applyProtection="1"/>
    <xf numFmtId="2" fontId="2" fillId="0" borderId="12" xfId="0" applyNumberFormat="1" applyFont="1" applyFill="1" applyBorder="1" applyAlignment="1" applyProtection="1"/>
    <xf numFmtId="0" fontId="2" fillId="0" borderId="13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/>
    <xf numFmtId="0" fontId="2" fillId="0" borderId="16" xfId="0" applyNumberFormat="1" applyFont="1" applyFill="1" applyBorder="1" applyAlignment="1" applyProtection="1"/>
    <xf numFmtId="2" fontId="2" fillId="0" borderId="16" xfId="0" applyNumberFormat="1" applyFont="1" applyFill="1" applyBorder="1" applyAlignment="1" applyProtection="1"/>
    <xf numFmtId="0" fontId="11" fillId="0" borderId="15" xfId="0" applyNumberFormat="1" applyFont="1" applyFill="1" applyBorder="1" applyAlignment="1" applyProtection="1"/>
    <xf numFmtId="165" fontId="2" fillId="0" borderId="0" xfId="0" applyNumberFormat="1" applyFont="1" applyFill="1" applyBorder="1" applyAlignment="1" applyProtection="1"/>
    <xf numFmtId="1" fontId="2" fillId="0" borderId="2" xfId="0" applyNumberFormat="1" applyFont="1" applyFill="1" applyBorder="1" applyAlignment="1" applyProtection="1">
      <alignment wrapText="1"/>
    </xf>
    <xf numFmtId="1" fontId="2" fillId="0" borderId="2" xfId="0" quotePrefix="1" applyNumberFormat="1" applyFont="1" applyFill="1" applyBorder="1" applyAlignment="1" applyProtection="1">
      <alignment wrapText="1"/>
    </xf>
    <xf numFmtId="1" fontId="2" fillId="0" borderId="2" xfId="0" applyNumberFormat="1" applyFont="1" applyFill="1" applyBorder="1" applyAlignment="1" applyProtection="1">
      <alignment vertical="top" wrapText="1"/>
    </xf>
    <xf numFmtId="9" fontId="2" fillId="0" borderId="0" xfId="5" applyFont="1" applyFill="1" applyBorder="1" applyAlignment="1" applyProtection="1"/>
    <xf numFmtId="17" fontId="0" fillId="0" borderId="0" xfId="0" applyNumberForma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3" xfId="0" applyNumberFormat="1" applyFont="1" applyFill="1" applyBorder="1" applyAlignment="1" applyProtection="1">
      <alignment horizontal="center"/>
    </xf>
    <xf numFmtId="0" fontId="6" fillId="0" borderId="4" xfId="0" applyNumberFormat="1" applyFont="1" applyFill="1" applyBorder="1" applyAlignment="1" applyProtection="1">
      <alignment horizontal="center"/>
    </xf>
  </cellXfs>
  <cellStyles count="6">
    <cellStyle name="Normaallaad" xfId="0" builtinId="0"/>
    <cellStyle name="Normaallaad 2" xfId="4" xr:uid="{00000000-0005-0000-0000-000030000000}"/>
    <cellStyle name="Normaallaad 3" xfId="1" xr:uid="{00000000-0005-0000-0000-00002F000000}"/>
    <cellStyle name="Normal" xfId="2" xr:uid="{00000000-0005-0000-0000-000000000000}"/>
    <cellStyle name="Protsent" xfId="5" builtinId="5"/>
    <cellStyle name="Protsent 2" xfId="3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2B4A7-3AB7-4378-A913-17FEC89A9566}">
  <dimension ref="A1:AI43"/>
  <sheetViews>
    <sheetView tabSelected="1" topLeftCell="A7" workbookViewId="0">
      <selection activeCell="G38" sqref="G38"/>
    </sheetView>
  </sheetViews>
  <sheetFormatPr defaultColWidth="11" defaultRowHeight="14.25" x14ac:dyDescent="0.2"/>
  <cols>
    <col min="1" max="1" width="13.28515625" style="1" customWidth="1"/>
    <col min="2" max="2" width="11" style="1"/>
    <col min="3" max="3" width="11" style="2" customWidth="1"/>
    <col min="4" max="4" width="0.140625" style="1" hidden="1" customWidth="1"/>
    <col min="5" max="5" width="0.140625" style="1" customWidth="1"/>
    <col min="6" max="7" width="11" style="1"/>
    <col min="8" max="8" width="11.5703125" style="1" bestFit="1" customWidth="1"/>
    <col min="9" max="9" width="11" style="1"/>
    <col min="10" max="10" width="11.85546875" style="1" bestFit="1" customWidth="1"/>
    <col min="11" max="11" width="10.140625" style="1" customWidth="1"/>
    <col min="12" max="16384" width="11" style="1"/>
  </cols>
  <sheetData>
    <row r="1" spans="1:34" x14ac:dyDescent="0.2">
      <c r="A1" s="3"/>
      <c r="B1" s="4"/>
    </row>
    <row r="2" spans="1:34" ht="26.25" x14ac:dyDescent="0.25">
      <c r="A2" s="5" t="s">
        <v>0</v>
      </c>
      <c r="B2" s="6" t="s">
        <v>24</v>
      </c>
      <c r="C2" s="7" t="s">
        <v>1</v>
      </c>
      <c r="D2" s="60">
        <v>2018</v>
      </c>
      <c r="E2" s="61"/>
      <c r="F2" s="8">
        <v>2019</v>
      </c>
      <c r="G2" s="9"/>
      <c r="H2" s="8">
        <v>2020</v>
      </c>
      <c r="I2" s="9"/>
      <c r="J2" s="8">
        <v>2021</v>
      </c>
      <c r="K2" s="9"/>
      <c r="L2" s="8">
        <v>2022</v>
      </c>
      <c r="M2" s="9"/>
      <c r="N2" s="8">
        <v>2023</v>
      </c>
      <c r="O2" s="10"/>
      <c r="P2" s="8">
        <v>2024</v>
      </c>
      <c r="Q2" s="9"/>
      <c r="R2" s="11">
        <v>2025</v>
      </c>
      <c r="S2" s="12"/>
      <c r="T2" s="13">
        <v>2026</v>
      </c>
      <c r="U2" s="12"/>
      <c r="V2" s="14">
        <v>2027</v>
      </c>
      <c r="W2" s="15"/>
      <c r="X2" s="14">
        <v>2028</v>
      </c>
      <c r="Y2" s="15"/>
      <c r="Z2" s="14">
        <v>2029</v>
      </c>
      <c r="AA2" s="15"/>
      <c r="AB2" s="14">
        <v>2030</v>
      </c>
      <c r="AC2" s="15"/>
      <c r="AD2" s="14">
        <v>2031</v>
      </c>
      <c r="AE2" s="15"/>
      <c r="AF2" s="1">
        <v>2032</v>
      </c>
      <c r="AH2" s="1">
        <v>2033</v>
      </c>
    </row>
    <row r="3" spans="1:34" ht="15.75" thickBot="1" x14ac:dyDescent="0.3">
      <c r="A3" s="16"/>
      <c r="B3" s="17"/>
      <c r="C3" s="34" t="s">
        <v>29</v>
      </c>
      <c r="D3" s="18" t="s">
        <v>2</v>
      </c>
      <c r="E3" s="18" t="s">
        <v>3</v>
      </c>
      <c r="F3" s="18" t="s">
        <v>2</v>
      </c>
      <c r="G3" s="18" t="s">
        <v>3</v>
      </c>
      <c r="H3" s="18" t="s">
        <v>2</v>
      </c>
      <c r="I3" s="18" t="s">
        <v>3</v>
      </c>
      <c r="J3" s="18" t="s">
        <v>2</v>
      </c>
      <c r="K3" s="18" t="s">
        <v>3</v>
      </c>
      <c r="L3" s="18" t="s">
        <v>2</v>
      </c>
      <c r="M3" s="18" t="s">
        <v>3</v>
      </c>
      <c r="N3" s="18" t="s">
        <v>2</v>
      </c>
      <c r="O3" s="18" t="s">
        <v>3</v>
      </c>
      <c r="P3" s="19" t="s">
        <v>2</v>
      </c>
      <c r="Q3" s="19" t="s">
        <v>3</v>
      </c>
      <c r="R3" s="20" t="s">
        <v>2</v>
      </c>
      <c r="S3" s="20" t="s">
        <v>3</v>
      </c>
      <c r="T3" s="20" t="s">
        <v>2</v>
      </c>
      <c r="U3" s="20" t="s">
        <v>3</v>
      </c>
      <c r="V3" s="13" t="s">
        <v>2</v>
      </c>
      <c r="W3" s="12" t="s">
        <v>3</v>
      </c>
      <c r="X3" s="13" t="s">
        <v>2</v>
      </c>
      <c r="Y3" s="12" t="s">
        <v>3</v>
      </c>
      <c r="Z3" s="13" t="s">
        <v>2</v>
      </c>
      <c r="AA3" s="12" t="s">
        <v>3</v>
      </c>
      <c r="AB3" s="13" t="s">
        <v>2</v>
      </c>
      <c r="AC3" s="12" t="s">
        <v>3</v>
      </c>
      <c r="AD3" s="13" t="s">
        <v>2</v>
      </c>
      <c r="AE3" s="12" t="s">
        <v>3</v>
      </c>
    </row>
    <row r="4" spans="1:34" ht="15" x14ac:dyDescent="0.25">
      <c r="A4" s="21" t="s">
        <v>4</v>
      </c>
      <c r="B4" s="22"/>
      <c r="C4" s="23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34" x14ac:dyDescent="0.2">
      <c r="A5" s="25" t="s">
        <v>5</v>
      </c>
      <c r="B5" s="53">
        <f>966807.76-D5</f>
        <v>885105.64</v>
      </c>
      <c r="C5" s="35">
        <f>F5+H5+J5+L5+N5+P5+R5+T5+V5+X5+Z5</f>
        <v>885105.67999999993</v>
      </c>
      <c r="D5" s="27">
        <v>81702.12</v>
      </c>
      <c r="E5" s="27">
        <v>10594.72</v>
      </c>
      <c r="F5" s="27">
        <v>81702.12</v>
      </c>
      <c r="G5" s="27">
        <v>9697</v>
      </c>
      <c r="H5" s="27">
        <v>81702.12</v>
      </c>
      <c r="I5" s="27">
        <v>8797</v>
      </c>
      <c r="J5" s="27">
        <v>81702.12</v>
      </c>
      <c r="K5" s="27">
        <v>7847</v>
      </c>
      <c r="L5" s="27">
        <v>81702.12</v>
      </c>
      <c r="M5" s="27">
        <v>6947</v>
      </c>
      <c r="N5" s="27">
        <v>81702.12</v>
      </c>
      <c r="O5" s="27">
        <v>6017</v>
      </c>
      <c r="P5" s="27">
        <v>81702.12</v>
      </c>
      <c r="Q5" s="27"/>
      <c r="R5" s="27">
        <v>81702.12</v>
      </c>
      <c r="S5" s="27"/>
      <c r="T5" s="27">
        <v>81702.12</v>
      </c>
      <c r="U5" s="27"/>
      <c r="V5" s="27">
        <v>81702.12</v>
      </c>
      <c r="W5" s="27"/>
      <c r="X5" s="27">
        <v>81702.12</v>
      </c>
      <c r="Y5" s="27"/>
      <c r="Z5" s="27">
        <v>68084.479999999996</v>
      </c>
      <c r="AA5" s="27"/>
      <c r="AB5" s="27"/>
      <c r="AC5" s="27"/>
      <c r="AD5" s="27"/>
      <c r="AE5" s="27"/>
    </row>
    <row r="6" spans="1:34" x14ac:dyDescent="0.2">
      <c r="A6" s="28" t="s">
        <v>6</v>
      </c>
      <c r="B6" s="54">
        <f>167580-D6</f>
        <v>147060</v>
      </c>
      <c r="C6" s="35">
        <f>F6+H6+J6+L6+N6+P6+R6+T6</f>
        <v>147060</v>
      </c>
      <c r="D6" s="27">
        <v>20520</v>
      </c>
      <c r="E6" s="27">
        <v>2886.62</v>
      </c>
      <c r="F6" s="27">
        <v>20520</v>
      </c>
      <c r="G6" s="27">
        <v>2511.91</v>
      </c>
      <c r="H6" s="27">
        <v>20520</v>
      </c>
      <c r="I6" s="27">
        <v>2143.92</v>
      </c>
      <c r="J6" s="27">
        <v>20520</v>
      </c>
      <c r="K6" s="27">
        <v>1763.04</v>
      </c>
      <c r="L6" s="27">
        <v>20520</v>
      </c>
      <c r="M6" s="27">
        <v>1388.63</v>
      </c>
      <c r="N6" s="27">
        <v>20520</v>
      </c>
      <c r="O6" s="27">
        <v>1014.17</v>
      </c>
      <c r="P6" s="27">
        <v>20520</v>
      </c>
      <c r="Q6" s="27">
        <v>641.51</v>
      </c>
      <c r="R6" s="27">
        <v>20520</v>
      </c>
      <c r="S6" s="27">
        <v>265.31</v>
      </c>
      <c r="T6" s="27">
        <v>3420</v>
      </c>
      <c r="U6" s="27">
        <v>8.06</v>
      </c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1:34" x14ac:dyDescent="0.2">
      <c r="A7" s="25" t="s">
        <v>6</v>
      </c>
      <c r="B7" s="55">
        <f>443200-D7</f>
        <v>403804.36</v>
      </c>
      <c r="C7" s="35">
        <f>F7+H7+J7+L7+N7+P7+R7+T7+V7+X7+Z7</f>
        <v>403804.3600000001</v>
      </c>
      <c r="D7" s="27">
        <v>39395.64</v>
      </c>
      <c r="E7" s="27">
        <v>7600.54</v>
      </c>
      <c r="F7" s="27">
        <v>39395.64</v>
      </c>
      <c r="G7" s="27">
        <v>7000.6</v>
      </c>
      <c r="H7" s="27">
        <v>39395.64</v>
      </c>
      <c r="I7" s="27">
        <v>6303.3</v>
      </c>
      <c r="J7" s="27">
        <v>39395.64</v>
      </c>
      <c r="K7" s="27">
        <v>5570.11</v>
      </c>
      <c r="L7" s="27">
        <v>39395.64</v>
      </c>
      <c r="M7" s="27">
        <v>4855.91</v>
      </c>
      <c r="N7" s="27">
        <v>39395.64</v>
      </c>
      <c r="O7" s="27">
        <v>4140.51</v>
      </c>
      <c r="P7" s="27">
        <v>39395.64</v>
      </c>
      <c r="Q7" s="27">
        <v>3435.07</v>
      </c>
      <c r="R7" s="27">
        <v>39395.64</v>
      </c>
      <c r="S7" s="27">
        <v>2710.93</v>
      </c>
      <c r="T7" s="27">
        <v>39395.64</v>
      </c>
      <c r="U7" s="27">
        <v>1995.53</v>
      </c>
      <c r="V7" s="27">
        <v>39395.64</v>
      </c>
      <c r="W7" s="27">
        <v>1280.1300000000001</v>
      </c>
      <c r="X7" s="27">
        <v>39395.64</v>
      </c>
      <c r="Y7" s="27">
        <v>568.08000000000004</v>
      </c>
      <c r="Z7" s="27">
        <v>9847.9599999999991</v>
      </c>
      <c r="AA7" s="27">
        <v>29.69</v>
      </c>
      <c r="AB7" s="27"/>
      <c r="AC7" s="27"/>
      <c r="AD7" s="27"/>
      <c r="AE7" s="27"/>
    </row>
    <row r="8" spans="1:34" x14ac:dyDescent="0.2">
      <c r="B8" s="36"/>
      <c r="C8" s="36"/>
    </row>
    <row r="9" spans="1:34" ht="15" x14ac:dyDescent="0.25">
      <c r="A9" s="29" t="s">
        <v>7</v>
      </c>
      <c r="B9" s="36"/>
      <c r="C9" s="36"/>
    </row>
    <row r="10" spans="1:34" x14ac:dyDescent="0.2">
      <c r="A10" s="27" t="s">
        <v>8</v>
      </c>
      <c r="B10" s="35">
        <f>31428.28-D10</f>
        <v>23571.040000000001</v>
      </c>
      <c r="C10" s="35">
        <f>F10+H10+J10</f>
        <v>23571.040000000001</v>
      </c>
      <c r="D10" s="27">
        <v>7857.24</v>
      </c>
      <c r="E10" s="27">
        <v>504.87</v>
      </c>
      <c r="F10" s="27">
        <v>7857.24</v>
      </c>
      <c r="G10" s="27">
        <v>362.38</v>
      </c>
      <c r="H10" s="27">
        <v>7857.24</v>
      </c>
      <c r="I10" s="27">
        <v>220.46</v>
      </c>
      <c r="J10" s="27">
        <v>7856.56</v>
      </c>
      <c r="K10" s="27">
        <v>77.459999999999994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</row>
    <row r="11" spans="1:34" x14ac:dyDescent="0.2">
      <c r="A11" s="27" t="s">
        <v>9</v>
      </c>
      <c r="B11" s="35">
        <f>39999.92-D11</f>
        <v>31999.879999999997</v>
      </c>
      <c r="C11" s="35">
        <f>F11+H11+L11+J11</f>
        <v>31999.88</v>
      </c>
      <c r="D11" s="27">
        <v>8000.04</v>
      </c>
      <c r="E11" s="27">
        <v>551.64</v>
      </c>
      <c r="F11" s="27">
        <v>8000.04</v>
      </c>
      <c r="G11" s="27">
        <v>426.31</v>
      </c>
      <c r="H11" s="27">
        <v>8000.04</v>
      </c>
      <c r="I11" s="27">
        <v>307.22000000000003</v>
      </c>
      <c r="J11" s="27">
        <v>8000.04</v>
      </c>
      <c r="K11" s="27">
        <v>186.32</v>
      </c>
      <c r="L11" s="27">
        <v>7999.76</v>
      </c>
      <c r="M11" s="27">
        <v>65.62</v>
      </c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</row>
    <row r="12" spans="1:34" x14ac:dyDescent="0.2">
      <c r="A12" s="27" t="s">
        <v>10</v>
      </c>
      <c r="B12" s="36">
        <f>42941.12-D12</f>
        <v>35882.240000000005</v>
      </c>
      <c r="C12" s="35">
        <f>F12+H12+J12+L12+N12+P12</f>
        <v>35882.239999999998</v>
      </c>
      <c r="D12" s="27">
        <v>7058.88</v>
      </c>
      <c r="E12" s="27">
        <v>603.88</v>
      </c>
      <c r="F12" s="27">
        <v>7058.88</v>
      </c>
      <c r="G12" s="27">
        <v>496.57</v>
      </c>
      <c r="H12" s="27">
        <v>7058.88</v>
      </c>
      <c r="I12" s="27">
        <v>392.22</v>
      </c>
      <c r="J12" s="27">
        <v>7058.88</v>
      </c>
      <c r="K12" s="27">
        <v>280.60000000000002</v>
      </c>
      <c r="L12" s="27">
        <v>7058.88</v>
      </c>
      <c r="M12" s="27">
        <v>173.94</v>
      </c>
      <c r="N12" s="27">
        <v>7058.88</v>
      </c>
      <c r="O12" s="27">
        <v>67.150000000000006</v>
      </c>
      <c r="P12" s="27">
        <v>587.84</v>
      </c>
      <c r="Q12" s="27">
        <v>0.76</v>
      </c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1:34" x14ac:dyDescent="0.2">
      <c r="A13" s="27" t="s">
        <v>11</v>
      </c>
      <c r="B13" s="35">
        <f>250000-D13</f>
        <v>223684.12</v>
      </c>
      <c r="C13" s="36">
        <f>F13+H13+J13+L13+N13+P13+R13+T13+V13</f>
        <v>223684.12</v>
      </c>
      <c r="D13" s="27">
        <v>26315.88</v>
      </c>
      <c r="E13" s="27">
        <v>3666.8</v>
      </c>
      <c r="F13" s="27">
        <v>26315.88</v>
      </c>
      <c r="G13" s="27">
        <v>3261.04</v>
      </c>
      <c r="H13" s="27">
        <v>26315.88</v>
      </c>
      <c r="I13" s="27">
        <v>2863.74</v>
      </c>
      <c r="J13" s="27">
        <v>26315.88</v>
      </c>
      <c r="K13" s="27">
        <v>2449.8200000000002</v>
      </c>
      <c r="L13" s="27">
        <v>26315.88</v>
      </c>
      <c r="M13" s="27">
        <v>2044.67</v>
      </c>
      <c r="N13" s="27">
        <v>26315.88</v>
      </c>
      <c r="O13" s="27">
        <v>1638.63</v>
      </c>
      <c r="P13" s="27">
        <v>26315.88</v>
      </c>
      <c r="Q13" s="27">
        <v>1237.18</v>
      </c>
      <c r="R13" s="27">
        <v>26315.88</v>
      </c>
      <c r="S13" s="27">
        <v>827.72</v>
      </c>
      <c r="T13" s="27">
        <v>26315.88</v>
      </c>
      <c r="U13" s="27">
        <v>422.26</v>
      </c>
      <c r="V13" s="27">
        <v>13157.08</v>
      </c>
      <c r="W13" s="27">
        <v>59.15</v>
      </c>
      <c r="X13" s="27"/>
      <c r="Y13" s="27"/>
      <c r="Z13" s="27"/>
      <c r="AA13" s="27"/>
      <c r="AB13" s="27"/>
      <c r="AC13" s="27"/>
      <c r="AD13" s="27"/>
      <c r="AE13" s="27"/>
    </row>
    <row r="14" spans="1:34" x14ac:dyDescent="0.2">
      <c r="A14" s="27" t="s">
        <v>12</v>
      </c>
      <c r="B14" s="35">
        <f>113000-D14</f>
        <v>101310.32</v>
      </c>
      <c r="C14" s="35">
        <f>F14+H14+J14+L14+N14+P14+R14+T14+V14</f>
        <v>101310.32</v>
      </c>
      <c r="D14" s="27">
        <v>11689.68</v>
      </c>
      <c r="E14" s="27">
        <v>987.41</v>
      </c>
      <c r="F14" s="27">
        <v>11689.68</v>
      </c>
      <c r="G14" s="27">
        <v>872.77</v>
      </c>
      <c r="H14" s="27">
        <v>11689.68</v>
      </c>
      <c r="I14" s="27">
        <v>768.92</v>
      </c>
      <c r="J14" s="27">
        <v>11689.68</v>
      </c>
      <c r="K14" s="27">
        <v>662.24</v>
      </c>
      <c r="L14" s="27">
        <v>11689.68</v>
      </c>
      <c r="M14" s="27">
        <v>555.70000000000005</v>
      </c>
      <c r="N14" s="27">
        <v>11689.68</v>
      </c>
      <c r="O14" s="27">
        <v>448.98</v>
      </c>
      <c r="P14" s="27">
        <v>11689.68</v>
      </c>
      <c r="Q14" s="27">
        <v>344.05</v>
      </c>
      <c r="R14" s="27">
        <v>11689.68</v>
      </c>
      <c r="S14" s="27">
        <v>234.88</v>
      </c>
      <c r="T14" s="27">
        <v>11689.68</v>
      </c>
      <c r="U14" s="27">
        <v>128.94999999999999</v>
      </c>
      <c r="V14" s="27">
        <v>7792.88</v>
      </c>
      <c r="W14" s="27">
        <v>26.2</v>
      </c>
      <c r="X14" s="27"/>
      <c r="Y14" s="27"/>
      <c r="Z14" s="27"/>
      <c r="AA14" s="27"/>
      <c r="AB14" s="27"/>
      <c r="AC14" s="27"/>
      <c r="AD14" s="27"/>
      <c r="AE14" s="27"/>
    </row>
    <row r="15" spans="1:34" x14ac:dyDescent="0.2">
      <c r="B15" s="36"/>
      <c r="C15" s="36"/>
    </row>
    <row r="16" spans="1:34" ht="15" x14ac:dyDescent="0.25">
      <c r="A16" s="29" t="s">
        <v>13</v>
      </c>
      <c r="B16" s="36"/>
      <c r="C16" s="36"/>
    </row>
    <row r="17" spans="1:31" x14ac:dyDescent="0.2">
      <c r="A17" s="25" t="s">
        <v>5</v>
      </c>
      <c r="B17" s="35">
        <f>675887.56-D17</f>
        <v>600788.92000000004</v>
      </c>
      <c r="C17" s="35">
        <f>F17+H17+J17+L17+N17+P17+R17+T17</f>
        <v>600788.92000000004</v>
      </c>
      <c r="D17" s="27">
        <v>75098.64</v>
      </c>
      <c r="E17" s="27">
        <v>6828.52</v>
      </c>
      <c r="F17" s="27">
        <v>75098.64</v>
      </c>
      <c r="G17" s="27">
        <v>5324</v>
      </c>
      <c r="H17" s="27">
        <v>75098.64</v>
      </c>
      <c r="I17" s="27">
        <v>4900</v>
      </c>
      <c r="J17" s="27">
        <v>75098.64</v>
      </c>
      <c r="K17" s="27">
        <v>4188</v>
      </c>
      <c r="L17" s="27">
        <v>75098.64</v>
      </c>
      <c r="M17" s="27"/>
      <c r="N17" s="27">
        <v>75098.64</v>
      </c>
      <c r="O17" s="27"/>
      <c r="P17" s="27">
        <v>75098.64</v>
      </c>
      <c r="Q17" s="27"/>
      <c r="R17" s="27">
        <v>75098.64</v>
      </c>
      <c r="S17" s="27"/>
      <c r="T17" s="26">
        <v>75098.440000000061</v>
      </c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</row>
    <row r="18" spans="1:31" x14ac:dyDescent="0.2">
      <c r="A18" s="27" t="s">
        <v>14</v>
      </c>
      <c r="B18" s="35">
        <f>104000.08-D18</f>
        <v>91000.12</v>
      </c>
      <c r="C18" s="36">
        <f>F18+H18+J18+L18+N18+P18+R18+T18</f>
        <v>91000.12</v>
      </c>
      <c r="D18" s="27">
        <v>12999.96</v>
      </c>
      <c r="E18" s="1">
        <v>1263.6099999999999</v>
      </c>
      <c r="F18" s="27">
        <v>12999.96</v>
      </c>
      <c r="G18" s="27">
        <v>1069.06</v>
      </c>
      <c r="H18" s="27">
        <v>12999.96</v>
      </c>
      <c r="I18" s="27">
        <v>916.79</v>
      </c>
      <c r="J18" s="27">
        <v>12999.96</v>
      </c>
      <c r="K18" s="27">
        <v>751.29</v>
      </c>
      <c r="L18" s="27">
        <v>12999.96</v>
      </c>
      <c r="M18" s="27">
        <v>585.94000000000005</v>
      </c>
      <c r="N18" s="27">
        <v>12999.96</v>
      </c>
      <c r="O18" s="27">
        <v>420.56</v>
      </c>
      <c r="P18" s="27">
        <v>12999.96</v>
      </c>
      <c r="Q18" s="27">
        <v>256.41000000000003</v>
      </c>
      <c r="R18" s="27">
        <v>13000.36</v>
      </c>
      <c r="S18" s="27">
        <v>89.43</v>
      </c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</row>
    <row r="19" spans="1:31" x14ac:dyDescent="0.2">
      <c r="A19" s="27" t="s">
        <v>15</v>
      </c>
      <c r="B19" s="35">
        <f>166834-D19</f>
        <v>149575.24</v>
      </c>
      <c r="C19" s="35">
        <f>F19+H19+J19+L19+N19+P19+R19+T19+V19</f>
        <v>149575.24</v>
      </c>
      <c r="D19" s="27">
        <v>17258.759999999998</v>
      </c>
      <c r="E19" s="27">
        <v>2545.71</v>
      </c>
      <c r="F19" s="27">
        <v>17258.759999999998</v>
      </c>
      <c r="G19" s="27">
        <v>2269.2199999999998</v>
      </c>
      <c r="H19" s="27">
        <v>17258.759999999998</v>
      </c>
      <c r="I19" s="27">
        <v>1998.33</v>
      </c>
      <c r="J19" s="27">
        <v>17258.759999999998</v>
      </c>
      <c r="K19" s="27">
        <v>1578.5</v>
      </c>
      <c r="L19" s="27">
        <v>17258.759999999998</v>
      </c>
      <c r="M19" s="27"/>
      <c r="N19" s="27">
        <v>17258.759999999998</v>
      </c>
      <c r="O19" s="27"/>
      <c r="P19" s="27">
        <v>17258.759999999998</v>
      </c>
      <c r="Q19" s="27"/>
      <c r="R19" s="27">
        <v>17258.759999999998</v>
      </c>
      <c r="S19" s="27"/>
      <c r="T19" s="27">
        <v>17258.759999999998</v>
      </c>
      <c r="U19" s="27"/>
      <c r="V19" s="27">
        <v>11505.16</v>
      </c>
      <c r="W19" s="27"/>
      <c r="X19" s="27"/>
      <c r="Y19" s="27"/>
      <c r="Z19" s="27"/>
      <c r="AA19" s="27"/>
      <c r="AB19" s="27"/>
      <c r="AC19" s="27"/>
      <c r="AD19" s="27"/>
      <c r="AE19" s="27"/>
    </row>
    <row r="20" spans="1:31" x14ac:dyDescent="0.2">
      <c r="C20" s="36"/>
    </row>
    <row r="21" spans="1:31" ht="15" x14ac:dyDescent="0.25">
      <c r="A21" s="29" t="s">
        <v>16</v>
      </c>
      <c r="C21" s="36"/>
    </row>
    <row r="22" spans="1:31" x14ac:dyDescent="0.2">
      <c r="A22" s="27" t="s">
        <v>17</v>
      </c>
      <c r="B22" s="27">
        <f>281547-D22</f>
        <v>202976</v>
      </c>
      <c r="C22" s="35">
        <f>F22+H22+J22+L22+N22</f>
        <v>202976</v>
      </c>
      <c r="D22" s="27">
        <v>78571</v>
      </c>
      <c r="E22" s="27">
        <v>4845</v>
      </c>
      <c r="F22" s="27">
        <v>78571</v>
      </c>
      <c r="G22" s="27">
        <v>3274</v>
      </c>
      <c r="H22" s="27">
        <v>78571</v>
      </c>
      <c r="I22" s="27">
        <v>1702</v>
      </c>
      <c r="J22" s="27">
        <v>45834</v>
      </c>
      <c r="K22" s="27">
        <v>458</v>
      </c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</row>
    <row r="23" spans="1:31" x14ac:dyDescent="0.2">
      <c r="A23" s="27" t="s">
        <v>18</v>
      </c>
      <c r="B23" s="27">
        <f>462860-D23</f>
        <v>371932</v>
      </c>
      <c r="C23" s="35">
        <f>F23+H23+J23+L23+N23</f>
        <v>371932</v>
      </c>
      <c r="D23" s="27">
        <v>90928</v>
      </c>
      <c r="E23" s="27">
        <v>9600</v>
      </c>
      <c r="F23" s="27">
        <v>90928</v>
      </c>
      <c r="G23" s="27">
        <v>7509</v>
      </c>
      <c r="H23" s="27">
        <v>90928</v>
      </c>
      <c r="I23" s="27">
        <v>5417</v>
      </c>
      <c r="J23" s="27">
        <v>90928</v>
      </c>
      <c r="K23" s="27">
        <v>3326</v>
      </c>
      <c r="L23" s="27">
        <v>90928</v>
      </c>
      <c r="M23" s="27">
        <v>1235</v>
      </c>
      <c r="N23" s="27">
        <v>8220</v>
      </c>
      <c r="O23" s="27">
        <v>95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</row>
    <row r="24" spans="1:31" x14ac:dyDescent="0.2">
      <c r="A24" s="30" t="s">
        <v>19</v>
      </c>
      <c r="B24" s="30">
        <f>266668-D24</f>
        <v>240002</v>
      </c>
      <c r="C24" s="37">
        <f>F24+H24+J24+L24+N24+P24+R24+T24+V24</f>
        <v>240002</v>
      </c>
      <c r="D24" s="30">
        <v>26666</v>
      </c>
      <c r="E24" s="30">
        <v>3800</v>
      </c>
      <c r="F24" s="30">
        <v>26666</v>
      </c>
      <c r="G24" s="30">
        <v>3400</v>
      </c>
      <c r="H24" s="30">
        <v>26666</v>
      </c>
      <c r="I24" s="30">
        <v>3000</v>
      </c>
      <c r="J24" s="30">
        <v>26666</v>
      </c>
      <c r="K24" s="30">
        <v>2600</v>
      </c>
      <c r="L24" s="30">
        <v>26666</v>
      </c>
      <c r="M24" s="30">
        <v>2200</v>
      </c>
      <c r="N24" s="30">
        <v>26666</v>
      </c>
      <c r="O24" s="30">
        <v>1800</v>
      </c>
      <c r="P24" s="30">
        <v>26666</v>
      </c>
      <c r="Q24" s="30">
        <v>1400</v>
      </c>
      <c r="R24" s="30">
        <v>26666</v>
      </c>
      <c r="S24" s="30">
        <v>1000</v>
      </c>
      <c r="T24" s="30">
        <v>26666</v>
      </c>
      <c r="U24" s="30"/>
      <c r="V24" s="30">
        <v>26674</v>
      </c>
      <c r="W24" s="30"/>
      <c r="X24" s="30"/>
      <c r="Y24" s="30"/>
      <c r="Z24" s="30"/>
      <c r="AA24" s="30"/>
      <c r="AB24" s="30"/>
      <c r="AC24" s="27"/>
      <c r="AD24" s="27"/>
      <c r="AE24" s="27"/>
    </row>
    <row r="25" spans="1:31" x14ac:dyDescent="0.2">
      <c r="A25" s="27" t="s">
        <v>20</v>
      </c>
      <c r="B25" s="27">
        <v>1000000</v>
      </c>
      <c r="C25" s="38">
        <f>F25+H25+J25+L25+N25+P25+R25+T25+V25+X25+Z25+AB25+AD25</f>
        <v>1000000</v>
      </c>
      <c r="D25" s="27">
        <v>0</v>
      </c>
      <c r="E25" s="27">
        <v>19163</v>
      </c>
      <c r="F25" s="27">
        <v>49707</v>
      </c>
      <c r="G25" s="27">
        <v>18884</v>
      </c>
      <c r="H25" s="27">
        <v>75763</v>
      </c>
      <c r="I25" s="27">
        <v>17595</v>
      </c>
      <c r="J25" s="27">
        <v>77278</v>
      </c>
      <c r="K25" s="27">
        <v>16081</v>
      </c>
      <c r="L25" s="27">
        <v>78771</v>
      </c>
      <c r="M25" s="27">
        <v>14587</v>
      </c>
      <c r="N25" s="27">
        <v>80294</v>
      </c>
      <c r="O25" s="27">
        <v>13064</v>
      </c>
      <c r="P25" s="27">
        <v>81814</v>
      </c>
      <c r="Q25" s="27">
        <v>11545</v>
      </c>
      <c r="R25" s="27">
        <v>83428</v>
      </c>
      <c r="S25" s="27">
        <v>9930</v>
      </c>
      <c r="T25" s="27">
        <v>85041</v>
      </c>
      <c r="U25" s="27">
        <v>8317</v>
      </c>
      <c r="V25" s="27">
        <v>86685</v>
      </c>
      <c r="W25" s="27">
        <v>6673</v>
      </c>
      <c r="X25" s="27">
        <v>88345</v>
      </c>
      <c r="Y25" s="27">
        <v>5013</v>
      </c>
      <c r="Z25" s="27">
        <v>90069</v>
      </c>
      <c r="AA25" s="27">
        <v>3290</v>
      </c>
      <c r="AB25" s="27">
        <v>91810</v>
      </c>
      <c r="AC25" s="27">
        <v>1549</v>
      </c>
      <c r="AD25" s="27">
        <v>30995</v>
      </c>
      <c r="AE25" s="27">
        <v>124</v>
      </c>
    </row>
    <row r="28" spans="1:31" ht="15" x14ac:dyDescent="0.25">
      <c r="A28" s="29" t="s">
        <v>21</v>
      </c>
    </row>
    <row r="29" spans="1:31" x14ac:dyDescent="0.2">
      <c r="A29" s="27" t="s">
        <v>22</v>
      </c>
      <c r="B29" s="27">
        <f>31471-D29</f>
        <v>18281</v>
      </c>
      <c r="C29" s="26">
        <f>F29+H29</f>
        <v>18281</v>
      </c>
      <c r="D29" s="27">
        <v>13190</v>
      </c>
      <c r="E29" s="27">
        <v>538</v>
      </c>
      <c r="F29" s="27">
        <v>13455</v>
      </c>
      <c r="G29" s="27">
        <v>258</v>
      </c>
      <c r="H29" s="27">
        <v>4826</v>
      </c>
      <c r="I29" s="27">
        <v>24</v>
      </c>
      <c r="J29" s="27">
        <v>0</v>
      </c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</row>
    <row r="30" spans="1:31" x14ac:dyDescent="0.2">
      <c r="A30" s="30" t="s">
        <v>23</v>
      </c>
      <c r="B30" s="30">
        <f>27714-D30</f>
        <v>20673</v>
      </c>
      <c r="C30" s="41">
        <f>F30+H30+J30</f>
        <v>20673</v>
      </c>
      <c r="D30" s="30">
        <v>7041</v>
      </c>
      <c r="E30" s="30">
        <v>544</v>
      </c>
      <c r="F30" s="30">
        <v>7172</v>
      </c>
      <c r="G30" s="30">
        <v>386</v>
      </c>
      <c r="H30" s="30">
        <v>7307</v>
      </c>
      <c r="I30" s="30">
        <v>226</v>
      </c>
      <c r="J30" s="30">
        <v>6194</v>
      </c>
      <c r="K30" s="30">
        <v>63</v>
      </c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x14ac:dyDescent="0.2">
      <c r="A31" s="14"/>
      <c r="B31" s="45"/>
      <c r="C31" s="46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15"/>
    </row>
    <row r="32" spans="1:31" x14ac:dyDescent="0.2">
      <c r="A32" s="47"/>
      <c r="AE32" s="48"/>
    </row>
    <row r="33" spans="1:35" ht="15" x14ac:dyDescent="0.25">
      <c r="A33" s="51" t="s">
        <v>28</v>
      </c>
      <c r="B33" s="49"/>
      <c r="C33" s="50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3"/>
    </row>
    <row r="34" spans="1:35" x14ac:dyDescent="0.2">
      <c r="A34" s="42" t="s">
        <v>30</v>
      </c>
      <c r="B34" s="27">
        <v>1700000</v>
      </c>
      <c r="C34" s="43">
        <f>F34+H34+J34+L34+N34+P34+R34+T34+V34+X34+Z34+AB34+AD34+AF34+AH34</f>
        <v>1699999.9500000002</v>
      </c>
      <c r="D34" s="44"/>
      <c r="E34" s="44">
        <v>17003</v>
      </c>
      <c r="F34" s="44">
        <v>113333.33</v>
      </c>
      <c r="G34" s="27">
        <v>16400</v>
      </c>
      <c r="H34" s="44">
        <v>113333.33</v>
      </c>
      <c r="I34" s="44"/>
      <c r="J34" s="44">
        <v>113333.33</v>
      </c>
      <c r="K34" s="44"/>
      <c r="L34" s="44">
        <v>113333.33</v>
      </c>
      <c r="M34" s="44"/>
      <c r="N34" s="44">
        <v>113333.33</v>
      </c>
      <c r="O34" s="44"/>
      <c r="P34" s="44">
        <v>113333.33</v>
      </c>
      <c r="Q34" s="44"/>
      <c r="R34" s="44">
        <v>113333.33</v>
      </c>
      <c r="S34" s="44"/>
      <c r="T34" s="44">
        <v>113333.33</v>
      </c>
      <c r="U34" s="44"/>
      <c r="V34" s="44">
        <v>113333.33</v>
      </c>
      <c r="W34" s="44"/>
      <c r="X34" s="44">
        <v>113333.33</v>
      </c>
      <c r="Y34" s="44"/>
      <c r="Z34" s="44">
        <v>113333.33</v>
      </c>
      <c r="AA34" s="44"/>
      <c r="AB34" s="44">
        <v>113333.33</v>
      </c>
      <c r="AC34" s="44"/>
      <c r="AD34" s="44">
        <v>113333.33</v>
      </c>
      <c r="AE34" s="44"/>
      <c r="AF34" s="27">
        <v>113333.33</v>
      </c>
      <c r="AG34" s="27"/>
      <c r="AH34" s="27">
        <v>113333.33</v>
      </c>
      <c r="AI34" s="27"/>
    </row>
    <row r="35" spans="1:35" x14ac:dyDescent="0.2">
      <c r="A35" s="40" t="s">
        <v>32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</row>
    <row r="36" spans="1:35" x14ac:dyDescent="0.2">
      <c r="A36" s="40" t="s">
        <v>33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</row>
    <row r="37" spans="1:35" ht="15" customHeight="1" x14ac:dyDescent="0.2"/>
    <row r="38" spans="1:35" x14ac:dyDescent="0.2">
      <c r="B38" s="31"/>
      <c r="C38" s="1"/>
      <c r="D38" s="2">
        <f>SUM(D5:D33)</f>
        <v>524292.84000000008</v>
      </c>
      <c r="E38" s="2">
        <f t="shared" ref="E38:AI38" si="0">SUM(E5:E34)</f>
        <v>93527.32</v>
      </c>
      <c r="F38" s="2">
        <f t="shared" si="0"/>
        <v>687729.17</v>
      </c>
      <c r="G38" s="2">
        <f t="shared" si="0"/>
        <v>83401.860000000015</v>
      </c>
      <c r="H38" s="2">
        <f t="shared" si="0"/>
        <v>705291.17</v>
      </c>
      <c r="I38" s="2">
        <f t="shared" si="0"/>
        <v>57575.9</v>
      </c>
      <c r="J38" s="2">
        <f t="shared" si="0"/>
        <v>668129.49</v>
      </c>
      <c r="K38" s="2">
        <f t="shared" si="0"/>
        <v>47882.380000000005</v>
      </c>
      <c r="L38" s="2">
        <f t="shared" si="0"/>
        <v>609737.65</v>
      </c>
      <c r="M38" s="2">
        <f t="shared" si="0"/>
        <v>34639.410000000003</v>
      </c>
      <c r="N38" s="2">
        <f t="shared" si="0"/>
        <v>520552.89000000007</v>
      </c>
      <c r="O38" s="2">
        <f t="shared" si="0"/>
        <v>28706</v>
      </c>
      <c r="P38" s="2">
        <f t="shared" si="0"/>
        <v>507381.85000000003</v>
      </c>
      <c r="Q38" s="2">
        <f t="shared" si="0"/>
        <v>18859.98</v>
      </c>
      <c r="R38" s="2">
        <f t="shared" si="0"/>
        <v>508408.41000000003</v>
      </c>
      <c r="S38" s="2">
        <f t="shared" si="0"/>
        <v>15058.27</v>
      </c>
      <c r="T38" s="2">
        <f t="shared" si="0"/>
        <v>479920.85000000003</v>
      </c>
      <c r="U38" s="2">
        <f t="shared" si="0"/>
        <v>10871.8</v>
      </c>
      <c r="V38" s="2">
        <f t="shared" si="0"/>
        <v>380245.21</v>
      </c>
      <c r="W38" s="2">
        <f t="shared" si="0"/>
        <v>8038.4800000000005</v>
      </c>
      <c r="X38" s="2">
        <f t="shared" si="0"/>
        <v>322776.09000000003</v>
      </c>
      <c r="Y38" s="2">
        <f t="shared" si="0"/>
        <v>5581.08</v>
      </c>
      <c r="Z38" s="2">
        <f t="shared" si="0"/>
        <v>281334.77</v>
      </c>
      <c r="AA38" s="2">
        <f t="shared" si="0"/>
        <v>3319.69</v>
      </c>
      <c r="AB38" s="2">
        <f t="shared" si="0"/>
        <v>205143.33000000002</v>
      </c>
      <c r="AC38" s="2">
        <f t="shared" si="0"/>
        <v>1549</v>
      </c>
      <c r="AD38" s="2">
        <f t="shared" si="0"/>
        <v>144328.33000000002</v>
      </c>
      <c r="AE38" s="2">
        <f t="shared" si="0"/>
        <v>124</v>
      </c>
      <c r="AF38" s="2">
        <f t="shared" si="0"/>
        <v>113333.33</v>
      </c>
      <c r="AG38" s="2">
        <f t="shared" si="0"/>
        <v>0</v>
      </c>
      <c r="AH38" s="2">
        <f t="shared" si="0"/>
        <v>113333.33</v>
      </c>
      <c r="AI38" s="2">
        <f t="shared" si="0"/>
        <v>0</v>
      </c>
    </row>
    <row r="39" spans="1:35" x14ac:dyDescent="0.2">
      <c r="A39" s="1" t="s">
        <v>27</v>
      </c>
      <c r="D39" s="39"/>
      <c r="F39" s="39">
        <f>(F38+G38)/F41</f>
        <v>7.3019083623229494E-2</v>
      </c>
      <c r="H39" s="39">
        <f>(H38+I38)/H41</f>
        <v>7.4348602499756847E-2</v>
      </c>
      <c r="J39" s="39">
        <f>(J38+K38)/J41</f>
        <v>6.978212063569289E-2</v>
      </c>
    </row>
    <row r="40" spans="1:35" x14ac:dyDescent="0.2">
      <c r="A40" s="1" t="s">
        <v>31</v>
      </c>
      <c r="B40" s="36">
        <f>SUM(B2:B34)</f>
        <v>6247645.8799999999</v>
      </c>
      <c r="C40" s="32">
        <f>SUM(C5:C34)</f>
        <v>6247645.8700000001</v>
      </c>
      <c r="D40" s="33"/>
      <c r="E40" s="33"/>
      <c r="F40" s="33">
        <f>B40-F38</f>
        <v>5559916.71</v>
      </c>
      <c r="H40" s="2">
        <f>F40-H38</f>
        <v>4854625.54</v>
      </c>
      <c r="J40" s="2">
        <f>H40-J38</f>
        <v>4186496.05</v>
      </c>
    </row>
    <row r="41" spans="1:35" x14ac:dyDescent="0.2">
      <c r="A41" s="1" t="s">
        <v>25</v>
      </c>
      <c r="F41" s="1">
        <v>10560678</v>
      </c>
      <c r="H41" s="1">
        <v>10260678</v>
      </c>
      <c r="J41" s="1">
        <v>10260678</v>
      </c>
    </row>
    <row r="42" spans="1:35" x14ac:dyDescent="0.2">
      <c r="A42" s="1" t="s">
        <v>26</v>
      </c>
      <c r="D42" s="39"/>
      <c r="F42" s="39">
        <f>F40/F41</f>
        <v>0.52647346221521008</v>
      </c>
      <c r="H42" s="39">
        <f>H40/H41</f>
        <v>0.4731291187580392</v>
      </c>
      <c r="J42" s="39">
        <f>J40/J41</f>
        <v>0.40801358838080681</v>
      </c>
    </row>
    <row r="43" spans="1:35" x14ac:dyDescent="0.2">
      <c r="C43" s="52">
        <f>C40-B40</f>
        <v>-9.9999997764825821E-3</v>
      </c>
    </row>
  </sheetData>
  <mergeCells count="1">
    <mergeCell ref="D2:E2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DF1A6-3499-4E0D-BC81-FFA74B7400FE}">
  <dimension ref="A1:AI43"/>
  <sheetViews>
    <sheetView topLeftCell="A13" workbookViewId="0">
      <selection activeCell="J28" sqref="J28"/>
    </sheetView>
  </sheetViews>
  <sheetFormatPr defaultColWidth="11" defaultRowHeight="14.25" x14ac:dyDescent="0.2"/>
  <cols>
    <col min="1" max="1" width="13.28515625" style="1" customWidth="1"/>
    <col min="2" max="2" width="11" style="1"/>
    <col min="3" max="3" width="11" style="2"/>
    <col min="4" max="4" width="0.140625" style="1" hidden="1" customWidth="1"/>
    <col min="5" max="5" width="0.140625" style="1" customWidth="1"/>
    <col min="6" max="7" width="11" style="1"/>
    <col min="8" max="8" width="11.5703125" style="1" bestFit="1" customWidth="1"/>
    <col min="9" max="9" width="11" style="1"/>
    <col min="10" max="10" width="11.85546875" style="1" bestFit="1" customWidth="1"/>
    <col min="11" max="11" width="10.140625" style="1" customWidth="1"/>
    <col min="12" max="16384" width="11" style="1"/>
  </cols>
  <sheetData>
    <row r="1" spans="1:34" x14ac:dyDescent="0.2">
      <c r="A1" s="3"/>
      <c r="B1" s="4"/>
    </row>
    <row r="2" spans="1:34" ht="26.25" x14ac:dyDescent="0.25">
      <c r="A2" s="5" t="s">
        <v>0</v>
      </c>
      <c r="B2" s="6" t="s">
        <v>24</v>
      </c>
      <c r="C2" s="7" t="s">
        <v>1</v>
      </c>
      <c r="D2" s="60">
        <v>2018</v>
      </c>
      <c r="E2" s="61"/>
      <c r="F2" s="8">
        <v>2019</v>
      </c>
      <c r="G2" s="9"/>
      <c r="H2" s="8">
        <v>2020</v>
      </c>
      <c r="I2" s="9"/>
      <c r="J2" s="8">
        <v>2021</v>
      </c>
      <c r="K2" s="9"/>
      <c r="L2" s="8">
        <v>2022</v>
      </c>
      <c r="M2" s="9"/>
      <c r="N2" s="8">
        <v>2023</v>
      </c>
      <c r="O2" s="10"/>
      <c r="P2" s="8">
        <v>2024</v>
      </c>
      <c r="Q2" s="9"/>
      <c r="R2" s="11">
        <v>2025</v>
      </c>
      <c r="S2" s="12"/>
      <c r="T2" s="13">
        <v>2026</v>
      </c>
      <c r="U2" s="12"/>
      <c r="V2" s="14">
        <v>2027</v>
      </c>
      <c r="W2" s="15"/>
      <c r="X2" s="14">
        <v>2028</v>
      </c>
      <c r="Y2" s="15"/>
      <c r="Z2" s="14">
        <v>2029</v>
      </c>
      <c r="AA2" s="15"/>
      <c r="AB2" s="14">
        <v>2030</v>
      </c>
      <c r="AC2" s="15"/>
      <c r="AD2" s="14">
        <v>2031</v>
      </c>
      <c r="AE2" s="15"/>
      <c r="AF2" s="1">
        <v>2032</v>
      </c>
      <c r="AH2" s="1">
        <v>2033</v>
      </c>
    </row>
    <row r="3" spans="1:34" ht="15.75" thickBot="1" x14ac:dyDescent="0.3">
      <c r="A3" s="16"/>
      <c r="B3" s="17"/>
      <c r="C3" s="34" t="s">
        <v>29</v>
      </c>
      <c r="D3" s="18" t="s">
        <v>2</v>
      </c>
      <c r="E3" s="18" t="s">
        <v>3</v>
      </c>
      <c r="F3" s="18" t="s">
        <v>2</v>
      </c>
      <c r="G3" s="18" t="s">
        <v>3</v>
      </c>
      <c r="H3" s="18" t="s">
        <v>2</v>
      </c>
      <c r="I3" s="18" t="s">
        <v>3</v>
      </c>
      <c r="J3" s="18" t="s">
        <v>2</v>
      </c>
      <c r="K3" s="18" t="s">
        <v>3</v>
      </c>
      <c r="L3" s="18" t="s">
        <v>2</v>
      </c>
      <c r="M3" s="18" t="s">
        <v>3</v>
      </c>
      <c r="N3" s="18" t="s">
        <v>2</v>
      </c>
      <c r="O3" s="18" t="s">
        <v>3</v>
      </c>
      <c r="P3" s="19" t="s">
        <v>2</v>
      </c>
      <c r="Q3" s="19" t="s">
        <v>3</v>
      </c>
      <c r="R3" s="20" t="s">
        <v>2</v>
      </c>
      <c r="S3" s="20" t="s">
        <v>3</v>
      </c>
      <c r="T3" s="20" t="s">
        <v>2</v>
      </c>
      <c r="U3" s="20" t="s">
        <v>3</v>
      </c>
      <c r="V3" s="13" t="s">
        <v>2</v>
      </c>
      <c r="W3" s="12" t="s">
        <v>3</v>
      </c>
      <c r="X3" s="13" t="s">
        <v>2</v>
      </c>
      <c r="Y3" s="12" t="s">
        <v>3</v>
      </c>
      <c r="Z3" s="13" t="s">
        <v>2</v>
      </c>
      <c r="AA3" s="12" t="s">
        <v>3</v>
      </c>
      <c r="AB3" s="13" t="s">
        <v>2</v>
      </c>
      <c r="AC3" s="12" t="s">
        <v>3</v>
      </c>
      <c r="AD3" s="13" t="s">
        <v>2</v>
      </c>
      <c r="AE3" s="12" t="s">
        <v>3</v>
      </c>
    </row>
    <row r="4" spans="1:34" ht="15" x14ac:dyDescent="0.25">
      <c r="A4" s="21" t="s">
        <v>4</v>
      </c>
      <c r="B4" s="22"/>
      <c r="C4" s="23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34" x14ac:dyDescent="0.2">
      <c r="A5" s="25" t="s">
        <v>5</v>
      </c>
      <c r="B5" s="53">
        <f>966807.76-D5</f>
        <v>885105.64</v>
      </c>
      <c r="C5" s="35">
        <f>F5+H5+J5+L5+N5+P5+R5+T5+V5+X5+Z5</f>
        <v>885105.67999999993</v>
      </c>
      <c r="D5" s="27">
        <v>81702.12</v>
      </c>
      <c r="E5" s="27">
        <v>10594.72</v>
      </c>
      <c r="F5" s="27">
        <v>81702.12</v>
      </c>
      <c r="G5" s="27">
        <v>9697</v>
      </c>
      <c r="H5" s="27">
        <v>81702.12</v>
      </c>
      <c r="I5" s="27">
        <v>8797</v>
      </c>
      <c r="J5" s="27">
        <v>81702.12</v>
      </c>
      <c r="K5" s="27">
        <v>7847</v>
      </c>
      <c r="L5" s="27">
        <v>81702.12</v>
      </c>
      <c r="M5" s="27">
        <v>6947</v>
      </c>
      <c r="N5" s="27">
        <v>81702.12</v>
      </c>
      <c r="O5" s="27">
        <v>6017</v>
      </c>
      <c r="P5" s="27">
        <v>81702.12</v>
      </c>
      <c r="Q5" s="27"/>
      <c r="R5" s="27">
        <v>81702.12</v>
      </c>
      <c r="S5" s="27"/>
      <c r="T5" s="27">
        <v>81702.12</v>
      </c>
      <c r="U5" s="27"/>
      <c r="V5" s="27">
        <v>81702.12</v>
      </c>
      <c r="W5" s="27"/>
      <c r="X5" s="27">
        <v>81702.12</v>
      </c>
      <c r="Y5" s="27"/>
      <c r="Z5" s="27">
        <v>68084.479999999996</v>
      </c>
      <c r="AA5" s="27"/>
      <c r="AB5" s="27"/>
      <c r="AC5" s="27"/>
      <c r="AD5" s="27"/>
      <c r="AE5" s="27"/>
    </row>
    <row r="6" spans="1:34" x14ac:dyDescent="0.2">
      <c r="A6" s="28" t="s">
        <v>6</v>
      </c>
      <c r="B6" s="54">
        <f>167580-D6</f>
        <v>147060</v>
      </c>
      <c r="C6" s="35">
        <f>F6+H6+J6+L6+N6+P6+R6+T6</f>
        <v>147060</v>
      </c>
      <c r="D6" s="27">
        <v>20520</v>
      </c>
      <c r="E6" s="27">
        <v>2886.62</v>
      </c>
      <c r="F6" s="27">
        <v>20520</v>
      </c>
      <c r="G6" s="27">
        <v>2511.91</v>
      </c>
      <c r="H6" s="27">
        <v>20520</v>
      </c>
      <c r="I6" s="27">
        <v>2143.92</v>
      </c>
      <c r="J6" s="27">
        <v>20520</v>
      </c>
      <c r="K6" s="27">
        <v>1763.04</v>
      </c>
      <c r="L6" s="27">
        <v>20520</v>
      </c>
      <c r="M6" s="27">
        <v>1388.63</v>
      </c>
      <c r="N6" s="27">
        <v>20520</v>
      </c>
      <c r="O6" s="27">
        <v>1014.17</v>
      </c>
      <c r="P6" s="27">
        <v>20520</v>
      </c>
      <c r="Q6" s="27">
        <v>641.51</v>
      </c>
      <c r="R6" s="27">
        <v>20520</v>
      </c>
      <c r="S6" s="27">
        <v>265.31</v>
      </c>
      <c r="T6" s="27">
        <v>3420</v>
      </c>
      <c r="U6" s="27">
        <v>8.06</v>
      </c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1:34" x14ac:dyDescent="0.2">
      <c r="A7" s="25" t="s">
        <v>6</v>
      </c>
      <c r="B7" s="55">
        <f>443200-D7</f>
        <v>403804.36</v>
      </c>
      <c r="C7" s="35">
        <f>F7+H7+J7+L7+N7+P7+R7+T7+V7+X7+Z7</f>
        <v>403804.3600000001</v>
      </c>
      <c r="D7" s="27">
        <v>39395.64</v>
      </c>
      <c r="E7" s="27">
        <v>7600.54</v>
      </c>
      <c r="F7" s="27">
        <v>39395.64</v>
      </c>
      <c r="G7" s="27">
        <v>7000.6</v>
      </c>
      <c r="H7" s="27">
        <v>39395.64</v>
      </c>
      <c r="I7" s="27">
        <v>6303.3</v>
      </c>
      <c r="J7" s="27">
        <v>39395.64</v>
      </c>
      <c r="K7" s="27">
        <v>5570.11</v>
      </c>
      <c r="L7" s="27">
        <v>39395.64</v>
      </c>
      <c r="M7" s="27">
        <v>4855.91</v>
      </c>
      <c r="N7" s="27">
        <v>39395.64</v>
      </c>
      <c r="O7" s="27">
        <v>4140.51</v>
      </c>
      <c r="P7" s="27">
        <v>39395.64</v>
      </c>
      <c r="Q7" s="27">
        <v>3435.07</v>
      </c>
      <c r="R7" s="27">
        <v>39395.64</v>
      </c>
      <c r="S7" s="27">
        <v>2710.93</v>
      </c>
      <c r="T7" s="27">
        <v>39395.64</v>
      </c>
      <c r="U7" s="27">
        <v>1995.53</v>
      </c>
      <c r="V7" s="27">
        <v>39395.64</v>
      </c>
      <c r="W7" s="27">
        <v>1280.1300000000001</v>
      </c>
      <c r="X7" s="27">
        <v>39395.64</v>
      </c>
      <c r="Y7" s="27">
        <v>568.08000000000004</v>
      </c>
      <c r="Z7" s="27">
        <v>9847.9599999999991</v>
      </c>
      <c r="AA7" s="27">
        <v>29.69</v>
      </c>
      <c r="AB7" s="27"/>
      <c r="AC7" s="27"/>
      <c r="AD7" s="27"/>
      <c r="AE7" s="27"/>
    </row>
    <row r="8" spans="1:34" x14ac:dyDescent="0.2">
      <c r="B8" s="36"/>
      <c r="C8" s="36"/>
    </row>
    <row r="9" spans="1:34" ht="15" x14ac:dyDescent="0.25">
      <c r="A9" s="29" t="s">
        <v>7</v>
      </c>
      <c r="B9" s="36"/>
      <c r="C9" s="36"/>
    </row>
    <row r="10" spans="1:34" x14ac:dyDescent="0.2">
      <c r="A10" s="27" t="s">
        <v>8</v>
      </c>
      <c r="B10" s="35">
        <f>31428.28-D10</f>
        <v>23571.040000000001</v>
      </c>
      <c r="C10" s="35">
        <f>F10+H10+J10</f>
        <v>23571.040000000001</v>
      </c>
      <c r="D10" s="27">
        <v>7857.24</v>
      </c>
      <c r="E10" s="27">
        <v>504.87</v>
      </c>
      <c r="F10" s="27">
        <v>7857.24</v>
      </c>
      <c r="G10" s="27">
        <v>362.38</v>
      </c>
      <c r="H10" s="27">
        <v>7857.24</v>
      </c>
      <c r="I10" s="27">
        <v>220.46</v>
      </c>
      <c r="J10" s="27">
        <v>7856.56</v>
      </c>
      <c r="K10" s="27">
        <v>77.459999999999994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</row>
    <row r="11" spans="1:34" x14ac:dyDescent="0.2">
      <c r="A11" s="27" t="s">
        <v>9</v>
      </c>
      <c r="B11" s="35">
        <f>39999.92-D11</f>
        <v>31999.879999999997</v>
      </c>
      <c r="C11" s="35">
        <f>F11+H11+L11+J11</f>
        <v>31999.88</v>
      </c>
      <c r="D11" s="27">
        <v>8000.04</v>
      </c>
      <c r="E11" s="27">
        <v>551.64</v>
      </c>
      <c r="F11" s="27">
        <v>8000.04</v>
      </c>
      <c r="G11" s="27">
        <v>426.31</v>
      </c>
      <c r="H11" s="27">
        <v>8000.04</v>
      </c>
      <c r="I11" s="27">
        <v>307.22000000000003</v>
      </c>
      <c r="J11" s="27">
        <v>8000.04</v>
      </c>
      <c r="K11" s="27">
        <v>186.32</v>
      </c>
      <c r="L11" s="27">
        <v>7999.76</v>
      </c>
      <c r="M11" s="27">
        <v>65.62</v>
      </c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</row>
    <row r="12" spans="1:34" x14ac:dyDescent="0.2">
      <c r="A12" s="27" t="s">
        <v>10</v>
      </c>
      <c r="B12" s="36">
        <f>42941.12-D12</f>
        <v>35882.240000000005</v>
      </c>
      <c r="C12" s="35">
        <f>F12+H12+J12+L12+N12+P12</f>
        <v>35882.239999999998</v>
      </c>
      <c r="D12" s="27">
        <v>7058.88</v>
      </c>
      <c r="E12" s="27">
        <v>603.88</v>
      </c>
      <c r="F12" s="27">
        <v>7058.88</v>
      </c>
      <c r="G12" s="27">
        <v>496.57</v>
      </c>
      <c r="H12" s="27">
        <v>7058.88</v>
      </c>
      <c r="I12" s="27">
        <v>392.22</v>
      </c>
      <c r="J12" s="27">
        <v>7058.88</v>
      </c>
      <c r="K12" s="27">
        <v>280.60000000000002</v>
      </c>
      <c r="L12" s="27">
        <v>7058.88</v>
      </c>
      <c r="M12" s="27">
        <v>173.94</v>
      </c>
      <c r="N12" s="27">
        <v>7058.88</v>
      </c>
      <c r="O12" s="27">
        <v>67.150000000000006</v>
      </c>
      <c r="P12" s="27">
        <v>587.84</v>
      </c>
      <c r="Q12" s="27">
        <v>0.76</v>
      </c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1:34" x14ac:dyDescent="0.2">
      <c r="A13" s="27" t="s">
        <v>11</v>
      </c>
      <c r="B13" s="35">
        <f>250000-D13</f>
        <v>223684.12</v>
      </c>
      <c r="C13" s="36">
        <f>F13+H13+J13+L13+N13+P13+R13+T13+V13</f>
        <v>223684.12</v>
      </c>
      <c r="D13" s="27">
        <v>26315.88</v>
      </c>
      <c r="E13" s="27">
        <v>3666.8</v>
      </c>
      <c r="F13" s="27">
        <v>26315.88</v>
      </c>
      <c r="G13" s="27">
        <v>3261.04</v>
      </c>
      <c r="H13" s="27">
        <v>26315.88</v>
      </c>
      <c r="I13" s="27">
        <v>2863.74</v>
      </c>
      <c r="J13" s="27">
        <v>26315.88</v>
      </c>
      <c r="K13" s="27">
        <v>2449.8200000000002</v>
      </c>
      <c r="L13" s="27">
        <v>26315.88</v>
      </c>
      <c r="M13" s="27">
        <v>2044.67</v>
      </c>
      <c r="N13" s="27">
        <v>26315.88</v>
      </c>
      <c r="O13" s="27">
        <v>1638.63</v>
      </c>
      <c r="P13" s="27">
        <v>26315.88</v>
      </c>
      <c r="Q13" s="27">
        <v>1237.18</v>
      </c>
      <c r="R13" s="27">
        <v>26315.88</v>
      </c>
      <c r="S13" s="27">
        <v>827.72</v>
      </c>
      <c r="T13" s="27">
        <v>26315.88</v>
      </c>
      <c r="U13" s="27">
        <v>422.26</v>
      </c>
      <c r="V13" s="27">
        <v>13157.08</v>
      </c>
      <c r="W13" s="27">
        <v>59.15</v>
      </c>
      <c r="X13" s="27"/>
      <c r="Y13" s="27"/>
      <c r="Z13" s="27"/>
      <c r="AA13" s="27"/>
      <c r="AB13" s="27"/>
      <c r="AC13" s="27"/>
      <c r="AD13" s="27"/>
      <c r="AE13" s="27"/>
    </row>
    <row r="14" spans="1:34" x14ac:dyDescent="0.2">
      <c r="A14" s="27" t="s">
        <v>12</v>
      </c>
      <c r="B14" s="35">
        <f>113000-D14</f>
        <v>101310.32</v>
      </c>
      <c r="C14" s="35">
        <f>F14+H14+J14+L14+N14+P14+R14+T14+V14</f>
        <v>101310.32</v>
      </c>
      <c r="D14" s="27">
        <v>11689.68</v>
      </c>
      <c r="E14" s="27">
        <v>987.41</v>
      </c>
      <c r="F14" s="27">
        <v>11689.68</v>
      </c>
      <c r="G14" s="27">
        <v>872.77</v>
      </c>
      <c r="H14" s="27">
        <v>11689.68</v>
      </c>
      <c r="I14" s="27">
        <v>768.92</v>
      </c>
      <c r="J14" s="27">
        <v>11689.68</v>
      </c>
      <c r="K14" s="27">
        <v>662.24</v>
      </c>
      <c r="L14" s="27">
        <v>11689.68</v>
      </c>
      <c r="M14" s="27">
        <v>555.70000000000005</v>
      </c>
      <c r="N14" s="27">
        <v>11689.68</v>
      </c>
      <c r="O14" s="27">
        <v>448.98</v>
      </c>
      <c r="P14" s="27">
        <v>11689.68</v>
      </c>
      <c r="Q14" s="27">
        <v>344.05</v>
      </c>
      <c r="R14" s="27">
        <v>11689.68</v>
      </c>
      <c r="S14" s="27">
        <v>234.88</v>
      </c>
      <c r="T14" s="27">
        <v>11689.68</v>
      </c>
      <c r="U14" s="27">
        <v>128.94999999999999</v>
      </c>
      <c r="V14" s="27">
        <v>7792.88</v>
      </c>
      <c r="W14" s="27">
        <v>26.2</v>
      </c>
      <c r="X14" s="27"/>
      <c r="Y14" s="27"/>
      <c r="Z14" s="27"/>
      <c r="AA14" s="27"/>
      <c r="AB14" s="27"/>
      <c r="AC14" s="27"/>
      <c r="AD14" s="27"/>
      <c r="AE14" s="27"/>
    </row>
    <row r="15" spans="1:34" x14ac:dyDescent="0.2">
      <c r="B15" s="36"/>
      <c r="C15" s="36"/>
    </row>
    <row r="16" spans="1:34" ht="15" x14ac:dyDescent="0.25">
      <c r="A16" s="29" t="s">
        <v>13</v>
      </c>
      <c r="B16" s="36"/>
      <c r="C16" s="36"/>
    </row>
    <row r="17" spans="1:31" x14ac:dyDescent="0.2">
      <c r="A17" s="25" t="s">
        <v>5</v>
      </c>
      <c r="B17" s="35">
        <f>675887.56-D17</f>
        <v>600788.92000000004</v>
      </c>
      <c r="C17" s="35">
        <f>F17+H17+J17+L17+N17+P17+R17+T17</f>
        <v>600788.92000000004</v>
      </c>
      <c r="D17" s="27">
        <v>75098.64</v>
      </c>
      <c r="E17" s="27">
        <v>6828.52</v>
      </c>
      <c r="F17" s="27">
        <v>75098.64</v>
      </c>
      <c r="G17" s="27">
        <v>5324</v>
      </c>
      <c r="H17" s="27">
        <v>75098.64</v>
      </c>
      <c r="I17" s="27">
        <v>4900</v>
      </c>
      <c r="J17" s="27">
        <v>75098.64</v>
      </c>
      <c r="K17" s="27">
        <v>4188</v>
      </c>
      <c r="L17" s="27">
        <v>75098.64</v>
      </c>
      <c r="M17" s="27"/>
      <c r="N17" s="27">
        <v>75098.64</v>
      </c>
      <c r="O17" s="27"/>
      <c r="P17" s="27">
        <v>75098.64</v>
      </c>
      <c r="Q17" s="27"/>
      <c r="R17" s="27">
        <v>75098.64</v>
      </c>
      <c r="S17" s="27"/>
      <c r="T17" s="26">
        <v>75098.440000000061</v>
      </c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</row>
    <row r="18" spans="1:31" x14ac:dyDescent="0.2">
      <c r="A18" s="27" t="s">
        <v>14</v>
      </c>
      <c r="B18" s="35">
        <f>104000.08-D18</f>
        <v>91000.12</v>
      </c>
      <c r="C18" s="36">
        <f>F18+H18+J18+L18+N18+P18+R18+T18</f>
        <v>91000.12</v>
      </c>
      <c r="D18" s="27">
        <v>12999.96</v>
      </c>
      <c r="E18" s="1">
        <v>1263.6099999999999</v>
      </c>
      <c r="F18" s="27">
        <v>12999.96</v>
      </c>
      <c r="G18" s="27">
        <v>1069.06</v>
      </c>
      <c r="H18" s="27">
        <v>12999.96</v>
      </c>
      <c r="I18" s="27">
        <v>916.79</v>
      </c>
      <c r="J18" s="27">
        <v>12999.96</v>
      </c>
      <c r="K18" s="27">
        <v>751.29</v>
      </c>
      <c r="L18" s="27">
        <v>12999.96</v>
      </c>
      <c r="M18" s="27">
        <v>585.94000000000005</v>
      </c>
      <c r="N18" s="27">
        <v>12999.96</v>
      </c>
      <c r="O18" s="27">
        <v>420.56</v>
      </c>
      <c r="P18" s="27">
        <v>12999.96</v>
      </c>
      <c r="Q18" s="27">
        <v>256.41000000000003</v>
      </c>
      <c r="R18" s="27">
        <v>13000.36</v>
      </c>
      <c r="S18" s="27">
        <v>89.43</v>
      </c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</row>
    <row r="19" spans="1:31" x14ac:dyDescent="0.2">
      <c r="A19" s="27" t="s">
        <v>15</v>
      </c>
      <c r="B19" s="35">
        <f>166834-D19</f>
        <v>149575.24</v>
      </c>
      <c r="C19" s="35">
        <f>F19+H19+J19+L19+N19+P19+R19+T19+V19</f>
        <v>149575.24</v>
      </c>
      <c r="D19" s="27">
        <v>17258.759999999998</v>
      </c>
      <c r="E19" s="27">
        <v>2545.71</v>
      </c>
      <c r="F19" s="27">
        <v>17258.759999999998</v>
      </c>
      <c r="G19" s="27">
        <v>2269.2199999999998</v>
      </c>
      <c r="H19" s="27">
        <v>17258.759999999998</v>
      </c>
      <c r="I19" s="27">
        <v>1998.33</v>
      </c>
      <c r="J19" s="27">
        <v>17258.759999999998</v>
      </c>
      <c r="K19" s="27">
        <v>1578.5</v>
      </c>
      <c r="L19" s="27">
        <v>17258.759999999998</v>
      </c>
      <c r="M19" s="27"/>
      <c r="N19" s="27">
        <v>17258.759999999998</v>
      </c>
      <c r="O19" s="27"/>
      <c r="P19" s="27">
        <v>17258.759999999998</v>
      </c>
      <c r="Q19" s="27"/>
      <c r="R19" s="27">
        <v>17258.759999999998</v>
      </c>
      <c r="S19" s="27"/>
      <c r="T19" s="27">
        <v>17258.759999999998</v>
      </c>
      <c r="U19" s="27"/>
      <c r="V19" s="27">
        <v>11505.16</v>
      </c>
      <c r="W19" s="27"/>
      <c r="X19" s="27"/>
      <c r="Y19" s="27"/>
      <c r="Z19" s="27"/>
      <c r="AA19" s="27"/>
      <c r="AB19" s="27"/>
      <c r="AC19" s="27"/>
      <c r="AD19" s="27"/>
      <c r="AE19" s="27"/>
    </row>
    <row r="20" spans="1:31" x14ac:dyDescent="0.2">
      <c r="C20" s="36"/>
    </row>
    <row r="21" spans="1:31" ht="15" x14ac:dyDescent="0.25">
      <c r="A21" s="29" t="s">
        <v>16</v>
      </c>
      <c r="C21" s="36"/>
    </row>
    <row r="22" spans="1:31" x14ac:dyDescent="0.2">
      <c r="A22" s="27" t="s">
        <v>17</v>
      </c>
      <c r="B22" s="27">
        <f>281547-D22</f>
        <v>202976</v>
      </c>
      <c r="C22" s="35">
        <f>F22+H22+J22+L22+N22</f>
        <v>202976</v>
      </c>
      <c r="D22" s="27">
        <v>78571</v>
      </c>
      <c r="E22" s="27">
        <v>4845</v>
      </c>
      <c r="F22" s="27">
        <v>78571</v>
      </c>
      <c r="G22" s="27">
        <v>3274</v>
      </c>
      <c r="H22" s="27">
        <v>78571</v>
      </c>
      <c r="I22" s="27">
        <v>1702</v>
      </c>
      <c r="J22" s="27">
        <v>45834</v>
      </c>
      <c r="K22" s="27">
        <v>458</v>
      </c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</row>
    <row r="23" spans="1:31" x14ac:dyDescent="0.2">
      <c r="A23" s="27" t="s">
        <v>18</v>
      </c>
      <c r="B23" s="27">
        <f>462860-D23</f>
        <v>371932</v>
      </c>
      <c r="C23" s="35">
        <f>F23+H23+J23+L23+N23</f>
        <v>371932</v>
      </c>
      <c r="D23" s="27">
        <v>90928</v>
      </c>
      <c r="E23" s="27">
        <v>9600</v>
      </c>
      <c r="F23" s="27">
        <v>90928</v>
      </c>
      <c r="G23" s="27">
        <v>7509</v>
      </c>
      <c r="H23" s="27">
        <v>90928</v>
      </c>
      <c r="I23" s="27">
        <v>5417</v>
      </c>
      <c r="J23" s="27">
        <v>90928</v>
      </c>
      <c r="K23" s="27">
        <v>3326</v>
      </c>
      <c r="L23" s="27">
        <v>90928</v>
      </c>
      <c r="M23" s="27">
        <v>1235</v>
      </c>
      <c r="N23" s="27">
        <v>8220</v>
      </c>
      <c r="O23" s="27">
        <v>95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</row>
    <row r="24" spans="1:31" x14ac:dyDescent="0.2">
      <c r="A24" s="30" t="s">
        <v>19</v>
      </c>
      <c r="B24" s="30">
        <f>266668-D24</f>
        <v>240002</v>
      </c>
      <c r="C24" s="37">
        <f>F24+H24+J24+L24+N24+P24+R24+T24+V24</f>
        <v>240002</v>
      </c>
      <c r="D24" s="30">
        <v>26666</v>
      </c>
      <c r="E24" s="30">
        <v>3800</v>
      </c>
      <c r="F24" s="30">
        <v>26666</v>
      </c>
      <c r="G24" s="30">
        <v>3400</v>
      </c>
      <c r="H24" s="30">
        <v>26666</v>
      </c>
      <c r="I24" s="30">
        <v>3000</v>
      </c>
      <c r="J24" s="30">
        <v>26666</v>
      </c>
      <c r="K24" s="30">
        <v>2600</v>
      </c>
      <c r="L24" s="30">
        <v>26666</v>
      </c>
      <c r="M24" s="30">
        <v>2200</v>
      </c>
      <c r="N24" s="30">
        <v>26666</v>
      </c>
      <c r="O24" s="30">
        <v>1800</v>
      </c>
      <c r="P24" s="30">
        <v>26666</v>
      </c>
      <c r="Q24" s="30">
        <v>1400</v>
      </c>
      <c r="R24" s="30">
        <v>26666</v>
      </c>
      <c r="S24" s="30">
        <v>1000</v>
      </c>
      <c r="T24" s="30">
        <v>26666</v>
      </c>
      <c r="U24" s="30"/>
      <c r="V24" s="30">
        <v>26674</v>
      </c>
      <c r="W24" s="30"/>
      <c r="X24" s="30"/>
      <c r="Y24" s="30"/>
      <c r="Z24" s="30"/>
      <c r="AA24" s="30"/>
      <c r="AB24" s="30"/>
      <c r="AC24" s="27"/>
      <c r="AD24" s="27"/>
      <c r="AE24" s="27"/>
    </row>
    <row r="25" spans="1:31" x14ac:dyDescent="0.2">
      <c r="A25" s="27" t="s">
        <v>20</v>
      </c>
      <c r="B25" s="27">
        <v>1000000</v>
      </c>
      <c r="C25" s="38">
        <f>F25+H25+J25+L25+N25+P25+R25+T25+V25+X25+Z25+AB25+AD25</f>
        <v>1000000</v>
      </c>
      <c r="D25" s="27">
        <v>0</v>
      </c>
      <c r="E25" s="27">
        <v>19163</v>
      </c>
      <c r="F25" s="27">
        <v>49707</v>
      </c>
      <c r="G25" s="27">
        <v>18884</v>
      </c>
      <c r="H25" s="27">
        <v>75763</v>
      </c>
      <c r="I25" s="27">
        <v>17595</v>
      </c>
      <c r="J25" s="27">
        <v>77278</v>
      </c>
      <c r="K25" s="27">
        <v>16081</v>
      </c>
      <c r="L25" s="27">
        <v>78771</v>
      </c>
      <c r="M25" s="27">
        <v>14587</v>
      </c>
      <c r="N25" s="27">
        <v>80294</v>
      </c>
      <c r="O25" s="27">
        <v>13064</v>
      </c>
      <c r="P25" s="27">
        <v>81814</v>
      </c>
      <c r="Q25" s="27">
        <v>11545</v>
      </c>
      <c r="R25" s="27">
        <v>83428</v>
      </c>
      <c r="S25" s="27">
        <v>9930</v>
      </c>
      <c r="T25" s="27">
        <v>85041</v>
      </c>
      <c r="U25" s="27">
        <v>8317</v>
      </c>
      <c r="V25" s="27">
        <v>86685</v>
      </c>
      <c r="W25" s="27">
        <v>6673</v>
      </c>
      <c r="X25" s="27">
        <v>88345</v>
      </c>
      <c r="Y25" s="27">
        <v>5013</v>
      </c>
      <c r="Z25" s="27">
        <v>90069</v>
      </c>
      <c r="AA25" s="27">
        <v>3290</v>
      </c>
      <c r="AB25" s="27">
        <v>91810</v>
      </c>
      <c r="AC25" s="27">
        <v>1549</v>
      </c>
      <c r="AD25" s="27">
        <v>30995</v>
      </c>
      <c r="AE25" s="27">
        <v>124</v>
      </c>
    </row>
    <row r="28" spans="1:31" ht="15" x14ac:dyDescent="0.25">
      <c r="A28" s="29" t="s">
        <v>21</v>
      </c>
    </row>
    <row r="29" spans="1:31" x14ac:dyDescent="0.2">
      <c r="A29" s="27" t="s">
        <v>22</v>
      </c>
      <c r="B29" s="27">
        <f>31471-D29</f>
        <v>18281</v>
      </c>
      <c r="C29" s="26">
        <f>F29+H29</f>
        <v>18281</v>
      </c>
      <c r="D29" s="27">
        <v>13190</v>
      </c>
      <c r="E29" s="27">
        <v>538</v>
      </c>
      <c r="F29" s="27">
        <v>13455</v>
      </c>
      <c r="G29" s="27">
        <v>258</v>
      </c>
      <c r="H29" s="27">
        <v>4826</v>
      </c>
      <c r="I29" s="27">
        <v>24</v>
      </c>
      <c r="J29" s="27">
        <v>0</v>
      </c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</row>
    <row r="30" spans="1:31" x14ac:dyDescent="0.2">
      <c r="A30" s="30" t="s">
        <v>23</v>
      </c>
      <c r="B30" s="30">
        <f>27714-D30</f>
        <v>20673</v>
      </c>
      <c r="C30" s="41">
        <f>F30+H30+J30</f>
        <v>20673</v>
      </c>
      <c r="D30" s="30">
        <v>7041</v>
      </c>
      <c r="E30" s="30">
        <v>544</v>
      </c>
      <c r="F30" s="30">
        <v>7172</v>
      </c>
      <c r="G30" s="30">
        <v>386</v>
      </c>
      <c r="H30" s="30">
        <v>7307</v>
      </c>
      <c r="I30" s="30">
        <v>226</v>
      </c>
      <c r="J30" s="30">
        <v>6194</v>
      </c>
      <c r="K30" s="30">
        <v>63</v>
      </c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x14ac:dyDescent="0.2">
      <c r="A31" s="14"/>
      <c r="B31" s="45"/>
      <c r="C31" s="46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15"/>
    </row>
    <row r="32" spans="1:31" x14ac:dyDescent="0.2">
      <c r="A32" s="47"/>
      <c r="AE32" s="48"/>
    </row>
    <row r="33" spans="1:35" ht="15" x14ac:dyDescent="0.25">
      <c r="A33" s="51" t="s">
        <v>28</v>
      </c>
      <c r="B33" s="49"/>
      <c r="C33" s="50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3"/>
    </row>
    <row r="34" spans="1:35" x14ac:dyDescent="0.2">
      <c r="A34" s="42" t="s">
        <v>30</v>
      </c>
      <c r="B34" s="27">
        <v>1700000</v>
      </c>
      <c r="C34" s="43">
        <f>F34+H34+J34+L34+N34+P34+R34+T34+V34+X34+Z34+AB34+AD34+AF34+AH34</f>
        <v>1699999.9500000002</v>
      </c>
      <c r="D34" s="44"/>
      <c r="E34" s="44">
        <v>17003</v>
      </c>
      <c r="F34" s="44">
        <v>113333.33</v>
      </c>
      <c r="G34" s="27">
        <v>16400</v>
      </c>
      <c r="H34" s="44">
        <v>113333.33</v>
      </c>
      <c r="I34" s="44">
        <v>15300</v>
      </c>
      <c r="J34" s="44">
        <v>113333.33</v>
      </c>
      <c r="K34" s="44">
        <v>14200</v>
      </c>
      <c r="L34" s="44">
        <v>113333.33</v>
      </c>
      <c r="M34" s="44">
        <v>13000</v>
      </c>
      <c r="N34" s="44">
        <v>113333.33</v>
      </c>
      <c r="O34" s="44"/>
      <c r="P34" s="44">
        <v>113333.33</v>
      </c>
      <c r="Q34" s="44"/>
      <c r="R34" s="44">
        <v>113333.33</v>
      </c>
      <c r="S34" s="44"/>
      <c r="T34" s="44">
        <v>113333.33</v>
      </c>
      <c r="U34" s="44"/>
      <c r="V34" s="44">
        <v>113333.33</v>
      </c>
      <c r="W34" s="44"/>
      <c r="X34" s="44">
        <v>113333.33</v>
      </c>
      <c r="Y34" s="44"/>
      <c r="Z34" s="44">
        <v>113333.33</v>
      </c>
      <c r="AA34" s="44"/>
      <c r="AB34" s="44">
        <v>113333.33</v>
      </c>
      <c r="AC34" s="44"/>
      <c r="AD34" s="44">
        <v>113333.33</v>
      </c>
      <c r="AE34" s="44"/>
      <c r="AF34" s="27">
        <v>113333.33</v>
      </c>
      <c r="AG34" s="27"/>
      <c r="AH34" s="27">
        <v>113333.33</v>
      </c>
      <c r="AI34" s="27"/>
    </row>
    <row r="35" spans="1:35" x14ac:dyDescent="0.2">
      <c r="A35" s="40" t="s">
        <v>32</v>
      </c>
      <c r="B35" s="27"/>
      <c r="C35" s="27">
        <f>J35+L35+N35+P35+R35</f>
        <v>200000</v>
      </c>
      <c r="D35" s="27"/>
      <c r="E35" s="27"/>
      <c r="F35" s="27"/>
      <c r="G35" s="27"/>
      <c r="H35" s="27"/>
      <c r="I35" s="27"/>
      <c r="J35" s="27">
        <v>40000</v>
      </c>
      <c r="K35" s="27">
        <v>1817</v>
      </c>
      <c r="L35" s="27">
        <v>40000</v>
      </c>
      <c r="M35" s="27">
        <v>1417</v>
      </c>
      <c r="N35" s="27">
        <v>40000</v>
      </c>
      <c r="O35" s="27"/>
      <c r="P35" s="27">
        <v>40000</v>
      </c>
      <c r="Q35" s="27"/>
      <c r="R35" s="27">
        <v>40000</v>
      </c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</row>
    <row r="36" spans="1:35" x14ac:dyDescent="0.2">
      <c r="A36" s="40" t="s">
        <v>33</v>
      </c>
      <c r="B36" s="27"/>
      <c r="C36" s="27">
        <f>N36+P36+R36+T36+V36+X36+Z36+AB36+AD36+AF36</f>
        <v>550000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>
        <v>55000</v>
      </c>
      <c r="O36" s="27"/>
      <c r="P36" s="27">
        <v>55000</v>
      </c>
      <c r="Q36" s="27"/>
      <c r="R36" s="27">
        <v>55000</v>
      </c>
      <c r="S36" s="27"/>
      <c r="T36" s="27">
        <v>55000</v>
      </c>
      <c r="U36" s="27"/>
      <c r="V36" s="27">
        <v>55000</v>
      </c>
      <c r="W36" s="27"/>
      <c r="X36" s="27">
        <v>55000</v>
      </c>
      <c r="Y36" s="27"/>
      <c r="Z36" s="27">
        <v>55000</v>
      </c>
      <c r="AA36" s="27"/>
      <c r="AB36" s="27">
        <v>55000</v>
      </c>
      <c r="AC36" s="27"/>
      <c r="AD36" s="27">
        <v>55000</v>
      </c>
      <c r="AE36" s="27"/>
      <c r="AF36" s="27">
        <v>55000</v>
      </c>
      <c r="AG36" s="27"/>
      <c r="AH36" s="27"/>
      <c r="AI36" s="27"/>
    </row>
    <row r="37" spans="1:35" ht="15" customHeight="1" x14ac:dyDescent="0.2"/>
    <row r="38" spans="1:35" x14ac:dyDescent="0.2">
      <c r="B38" s="31"/>
      <c r="C38" s="1"/>
      <c r="D38" s="2">
        <f>SUM(D5:D33)</f>
        <v>524292.84000000008</v>
      </c>
      <c r="E38" s="2">
        <f>SUM(E5:E34)</f>
        <v>93527.32</v>
      </c>
      <c r="F38" s="2">
        <f>SUM(F5:F34)</f>
        <v>687729.17</v>
      </c>
      <c r="G38" s="2">
        <f>SUM(G5:G34)</f>
        <v>83401.860000000015</v>
      </c>
      <c r="H38" s="2">
        <f>SUM(H5:H34)</f>
        <v>705291.17</v>
      </c>
      <c r="I38" s="2">
        <f>SUM(I5:I34)</f>
        <v>72875.899999999994</v>
      </c>
      <c r="J38" s="2">
        <f>SUM(J5:J35)</f>
        <v>708129.49</v>
      </c>
      <c r="K38" s="2">
        <f>SUM(K5:K36)</f>
        <v>63899.380000000005</v>
      </c>
      <c r="L38" s="2">
        <f>SUM(L5:L35)</f>
        <v>649737.65</v>
      </c>
      <c r="M38" s="2">
        <f t="shared" ref="M38:AF38" si="0">SUM(M5:M36)</f>
        <v>49056.41</v>
      </c>
      <c r="N38" s="2">
        <f t="shared" si="0"/>
        <v>615552.89000000013</v>
      </c>
      <c r="O38" s="2">
        <f t="shared" si="0"/>
        <v>28706</v>
      </c>
      <c r="P38" s="2">
        <f t="shared" si="0"/>
        <v>602381.85000000009</v>
      </c>
      <c r="Q38" s="2">
        <f t="shared" si="0"/>
        <v>18859.98</v>
      </c>
      <c r="R38" s="2">
        <f t="shared" si="0"/>
        <v>603408.41</v>
      </c>
      <c r="S38" s="2">
        <f t="shared" si="0"/>
        <v>15058.27</v>
      </c>
      <c r="T38" s="2">
        <f t="shared" si="0"/>
        <v>534920.85000000009</v>
      </c>
      <c r="U38" s="2">
        <f t="shared" si="0"/>
        <v>10871.8</v>
      </c>
      <c r="V38" s="2">
        <f t="shared" si="0"/>
        <v>435245.21</v>
      </c>
      <c r="W38" s="2">
        <f t="shared" si="0"/>
        <v>8038.4800000000005</v>
      </c>
      <c r="X38" s="2">
        <f t="shared" si="0"/>
        <v>377776.09</v>
      </c>
      <c r="Y38" s="2">
        <f t="shared" si="0"/>
        <v>5581.08</v>
      </c>
      <c r="Z38" s="2">
        <f t="shared" si="0"/>
        <v>336334.77</v>
      </c>
      <c r="AA38" s="2">
        <f t="shared" si="0"/>
        <v>3319.69</v>
      </c>
      <c r="AB38" s="2">
        <f t="shared" si="0"/>
        <v>260143.33000000002</v>
      </c>
      <c r="AC38" s="2">
        <f t="shared" si="0"/>
        <v>1549</v>
      </c>
      <c r="AD38" s="2">
        <f t="shared" si="0"/>
        <v>199328.33000000002</v>
      </c>
      <c r="AE38" s="2">
        <f t="shared" si="0"/>
        <v>124</v>
      </c>
      <c r="AF38" s="2">
        <f t="shared" si="0"/>
        <v>168333.33000000002</v>
      </c>
      <c r="AG38" s="2">
        <f>SUM(AG5:AG34)</f>
        <v>0</v>
      </c>
      <c r="AH38" s="2">
        <f>SUM(AH5:AH34)</f>
        <v>113333.33</v>
      </c>
      <c r="AI38" s="2">
        <f>SUM(AI5:AI34)</f>
        <v>0</v>
      </c>
    </row>
    <row r="39" spans="1:35" x14ac:dyDescent="0.2">
      <c r="A39" s="1" t="s">
        <v>27</v>
      </c>
      <c r="D39" s="39"/>
      <c r="F39" s="39">
        <f>(F38+G38)/F41</f>
        <v>6.911084777969162E-2</v>
      </c>
      <c r="H39" s="39">
        <f>(H38+I38)/H41</f>
        <v>6.7816339967537068E-2</v>
      </c>
      <c r="J39" s="39">
        <f>(J38+K38)/J41</f>
        <v>6.5356105924063948E-2</v>
      </c>
      <c r="L39" s="56">
        <f>(L38+M38)/L41</f>
        <v>5.7544789669453103E-2</v>
      </c>
    </row>
    <row r="40" spans="1:35" x14ac:dyDescent="0.2">
      <c r="A40" s="1" t="s">
        <v>31</v>
      </c>
      <c r="B40" s="36">
        <f>SUM(B2:B34)</f>
        <v>6247645.8799999999</v>
      </c>
      <c r="C40" s="32">
        <f>SUM(C5:C34)</f>
        <v>6247645.8700000001</v>
      </c>
      <c r="D40" s="33"/>
      <c r="E40" s="33"/>
      <c r="F40" s="33">
        <f>B40-F38</f>
        <v>5559916.71</v>
      </c>
      <c r="H40" s="2">
        <f>F40-H38</f>
        <v>4854625.54</v>
      </c>
      <c r="J40" s="2">
        <f>H40-J38</f>
        <v>4146496.05</v>
      </c>
      <c r="K40" s="2"/>
      <c r="L40" s="36">
        <f>J40-L38</f>
        <v>3496758.4</v>
      </c>
    </row>
    <row r="41" spans="1:35" x14ac:dyDescent="0.2">
      <c r="A41" s="1" t="s">
        <v>25</v>
      </c>
      <c r="B41" s="1">
        <v>11105789</v>
      </c>
      <c r="F41" s="1">
        <v>11157887</v>
      </c>
      <c r="H41" s="1">
        <v>11474625</v>
      </c>
      <c r="J41" s="1">
        <v>11812651</v>
      </c>
      <c r="L41" s="1">
        <v>12143481</v>
      </c>
    </row>
    <row r="42" spans="1:35" x14ac:dyDescent="0.2">
      <c r="A42" s="1" t="s">
        <v>26</v>
      </c>
      <c r="B42" s="56">
        <f>B40/B41</f>
        <v>0.56255758865939198</v>
      </c>
      <c r="D42" s="39"/>
      <c r="F42" s="39">
        <f>F40/F41</f>
        <v>0.49829476763835301</v>
      </c>
      <c r="H42" s="39">
        <f>H40/H41</f>
        <v>0.42307487521378695</v>
      </c>
      <c r="J42" s="39">
        <f>J40/J41</f>
        <v>0.35102163350123522</v>
      </c>
      <c r="L42" s="56">
        <f>L40/L41</f>
        <v>0.28795354478670487</v>
      </c>
      <c r="M42" s="1" t="s">
        <v>34</v>
      </c>
    </row>
    <row r="43" spans="1:35" x14ac:dyDescent="0.2">
      <c r="C43" s="52"/>
    </row>
  </sheetData>
  <mergeCells count="1">
    <mergeCell ref="D2:E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D8A64-08EA-46D8-8C41-2C1B1F0E702C}">
  <dimension ref="A1:E184"/>
  <sheetViews>
    <sheetView topLeftCell="A22" workbookViewId="0">
      <selection activeCell="D52" sqref="D52"/>
    </sheetView>
  </sheetViews>
  <sheetFormatPr defaultRowHeight="15" x14ac:dyDescent="0.25"/>
  <cols>
    <col min="2" max="2" width="14.140625" customWidth="1"/>
    <col min="3" max="3" width="11.42578125" customWidth="1"/>
  </cols>
  <sheetData>
    <row r="1" spans="1:5" x14ac:dyDescent="0.25">
      <c r="A1" s="57">
        <v>43466</v>
      </c>
      <c r="B1" s="58">
        <v>1700000</v>
      </c>
      <c r="C1" s="58">
        <v>9444.44</v>
      </c>
      <c r="D1" s="58">
        <v>1416.67</v>
      </c>
      <c r="E1" s="58">
        <v>10861.11</v>
      </c>
    </row>
    <row r="2" spans="1:5" x14ac:dyDescent="0.25">
      <c r="A2" s="57">
        <v>43497</v>
      </c>
      <c r="B2" s="58">
        <v>1690555.56</v>
      </c>
      <c r="C2" s="58">
        <v>9444.44</v>
      </c>
      <c r="D2" s="58">
        <v>1408.8</v>
      </c>
      <c r="E2" s="58">
        <v>10853.24</v>
      </c>
    </row>
    <row r="3" spans="1:5" x14ac:dyDescent="0.25">
      <c r="A3" s="57">
        <v>43525</v>
      </c>
      <c r="B3" s="58">
        <v>1681111.11</v>
      </c>
      <c r="C3" s="58">
        <v>9444.44</v>
      </c>
      <c r="D3" s="58">
        <v>1400.93</v>
      </c>
      <c r="E3" s="58">
        <v>10845.37</v>
      </c>
    </row>
    <row r="4" spans="1:5" x14ac:dyDescent="0.25">
      <c r="A4" s="57">
        <v>43556</v>
      </c>
      <c r="B4" s="58">
        <v>1671666.67</v>
      </c>
      <c r="C4" s="58">
        <v>9444.44</v>
      </c>
      <c r="D4" s="58">
        <v>1393.06</v>
      </c>
      <c r="E4" s="58">
        <v>10837.5</v>
      </c>
    </row>
    <row r="5" spans="1:5" x14ac:dyDescent="0.25">
      <c r="A5" s="57">
        <v>43586</v>
      </c>
      <c r="B5" s="58">
        <v>1662222.22</v>
      </c>
      <c r="C5" s="58">
        <v>9444.44</v>
      </c>
      <c r="D5" s="58">
        <v>1385.19</v>
      </c>
      <c r="E5" s="58">
        <v>10829.63</v>
      </c>
    </row>
    <row r="6" spans="1:5" x14ac:dyDescent="0.25">
      <c r="A6" s="57">
        <v>43617</v>
      </c>
      <c r="B6" s="58">
        <v>1652777.78</v>
      </c>
      <c r="C6" s="58">
        <v>9444.44</v>
      </c>
      <c r="D6" s="58">
        <v>1377.31</v>
      </c>
      <c r="E6" s="58">
        <v>10821.76</v>
      </c>
    </row>
    <row r="7" spans="1:5" x14ac:dyDescent="0.25">
      <c r="A7" s="57">
        <v>43647</v>
      </c>
      <c r="B7" s="58">
        <v>1643333.33</v>
      </c>
      <c r="C7" s="58">
        <v>9444.44</v>
      </c>
      <c r="D7" s="58">
        <v>1369.44</v>
      </c>
      <c r="E7" s="58">
        <v>10813.89</v>
      </c>
    </row>
    <row r="8" spans="1:5" x14ac:dyDescent="0.25">
      <c r="A8" s="57">
        <v>43678</v>
      </c>
      <c r="B8" s="58">
        <v>1633888.89</v>
      </c>
      <c r="C8" s="58">
        <v>9444.44</v>
      </c>
      <c r="D8" s="58">
        <v>1361.57</v>
      </c>
      <c r="E8" s="58">
        <v>10806.02</v>
      </c>
    </row>
    <row r="9" spans="1:5" x14ac:dyDescent="0.25">
      <c r="A9" s="57">
        <v>43709</v>
      </c>
      <c r="B9" s="58">
        <v>1624444.44</v>
      </c>
      <c r="C9" s="58">
        <v>9444.44</v>
      </c>
      <c r="D9" s="58">
        <v>1353.7</v>
      </c>
      <c r="E9" s="58">
        <v>10798.15</v>
      </c>
    </row>
    <row r="10" spans="1:5" x14ac:dyDescent="0.25">
      <c r="A10" s="57">
        <v>43739</v>
      </c>
      <c r="B10" s="58">
        <v>1615000</v>
      </c>
      <c r="C10" s="58">
        <v>9444.44</v>
      </c>
      <c r="D10" s="58">
        <v>1345.83</v>
      </c>
      <c r="E10" s="58">
        <v>10790.28</v>
      </c>
    </row>
    <row r="11" spans="1:5" x14ac:dyDescent="0.25">
      <c r="A11" s="57">
        <v>43770</v>
      </c>
      <c r="B11" s="58">
        <v>1605555.56</v>
      </c>
      <c r="C11" s="58">
        <v>9444.44</v>
      </c>
      <c r="D11" s="58">
        <v>1337.96</v>
      </c>
      <c r="E11" s="58">
        <v>10782.41</v>
      </c>
    </row>
    <row r="12" spans="1:5" x14ac:dyDescent="0.25">
      <c r="A12" s="57">
        <v>43800</v>
      </c>
      <c r="B12" s="58">
        <v>1596111.11</v>
      </c>
      <c r="C12" s="58">
        <v>9444.44</v>
      </c>
      <c r="D12" s="58">
        <v>1330.09</v>
      </c>
      <c r="E12" s="58">
        <v>10774.54</v>
      </c>
    </row>
    <row r="13" spans="1:5" x14ac:dyDescent="0.25">
      <c r="A13" s="57"/>
      <c r="B13" s="58"/>
      <c r="C13" s="58">
        <f>SUM(C1:C12)</f>
        <v>113333.28000000001</v>
      </c>
      <c r="D13" s="58">
        <f>SUM(D1:D12)</f>
        <v>16480.550000000003</v>
      </c>
      <c r="E13" s="58"/>
    </row>
    <row r="14" spans="1:5" x14ac:dyDescent="0.25">
      <c r="A14" s="57">
        <v>43831</v>
      </c>
      <c r="B14" s="58">
        <v>1586666.67</v>
      </c>
      <c r="C14" s="58">
        <v>9444.44</v>
      </c>
      <c r="D14" s="58">
        <v>1322.22</v>
      </c>
      <c r="E14" s="58">
        <v>10766.67</v>
      </c>
    </row>
    <row r="15" spans="1:5" x14ac:dyDescent="0.25">
      <c r="A15" s="57">
        <v>43862</v>
      </c>
      <c r="B15" s="58">
        <v>1577222.22</v>
      </c>
      <c r="C15" s="58">
        <v>9444.44</v>
      </c>
      <c r="D15" s="58">
        <v>1314.35</v>
      </c>
      <c r="E15" s="58">
        <v>10758.8</v>
      </c>
    </row>
    <row r="16" spans="1:5" x14ac:dyDescent="0.25">
      <c r="A16" s="57">
        <v>43891</v>
      </c>
      <c r="B16" s="58">
        <v>1567777.78</v>
      </c>
      <c r="C16" s="58">
        <v>9444.44</v>
      </c>
      <c r="D16" s="58">
        <v>1306.48</v>
      </c>
      <c r="E16" s="58">
        <v>10750.93</v>
      </c>
    </row>
    <row r="17" spans="1:5" x14ac:dyDescent="0.25">
      <c r="A17" s="57">
        <v>43922</v>
      </c>
      <c r="B17" s="58">
        <v>1558333.33</v>
      </c>
      <c r="C17" s="58">
        <v>9444.44</v>
      </c>
      <c r="D17" s="58">
        <v>1298.6099999999999</v>
      </c>
      <c r="E17" s="58">
        <v>10743.06</v>
      </c>
    </row>
    <row r="18" spans="1:5" x14ac:dyDescent="0.25">
      <c r="A18" s="57">
        <v>43952</v>
      </c>
      <c r="B18" s="58">
        <v>1548888.89</v>
      </c>
      <c r="C18" s="58">
        <v>9444.44</v>
      </c>
      <c r="D18" s="58">
        <v>1290.74</v>
      </c>
      <c r="E18" s="58">
        <v>10735.19</v>
      </c>
    </row>
    <row r="19" spans="1:5" x14ac:dyDescent="0.25">
      <c r="A19" s="57">
        <v>43983</v>
      </c>
      <c r="B19" s="58">
        <v>1539444.44</v>
      </c>
      <c r="C19" s="58">
        <v>9444.44</v>
      </c>
      <c r="D19" s="58">
        <v>1282.8699999999999</v>
      </c>
      <c r="E19" s="58">
        <v>10727.31</v>
      </c>
    </row>
    <row r="20" spans="1:5" x14ac:dyDescent="0.25">
      <c r="A20" s="57">
        <v>44013</v>
      </c>
      <c r="B20" s="58">
        <v>1530000</v>
      </c>
      <c r="C20" s="58">
        <v>9444.44</v>
      </c>
      <c r="D20" s="58">
        <v>1275</v>
      </c>
      <c r="E20" s="58">
        <v>10719.44</v>
      </c>
    </row>
    <row r="21" spans="1:5" x14ac:dyDescent="0.25">
      <c r="A21" s="57">
        <v>44044</v>
      </c>
      <c r="B21" s="58">
        <v>1520555.56</v>
      </c>
      <c r="C21" s="58">
        <v>9444.44</v>
      </c>
      <c r="D21" s="58">
        <v>1267.1300000000001</v>
      </c>
      <c r="E21" s="58">
        <v>10711.57</v>
      </c>
    </row>
    <row r="22" spans="1:5" x14ac:dyDescent="0.25">
      <c r="A22" s="57">
        <v>44075</v>
      </c>
      <c r="B22" s="58">
        <v>1511111.11</v>
      </c>
      <c r="C22" s="58">
        <v>9444.44</v>
      </c>
      <c r="D22" s="58">
        <v>1259.26</v>
      </c>
      <c r="E22" s="58">
        <v>10703.7</v>
      </c>
    </row>
    <row r="23" spans="1:5" x14ac:dyDescent="0.25">
      <c r="A23" s="57">
        <v>44105</v>
      </c>
      <c r="B23" s="58">
        <v>1501666.67</v>
      </c>
      <c r="C23" s="58">
        <v>9444.44</v>
      </c>
      <c r="D23" s="58">
        <v>1251.3900000000001</v>
      </c>
      <c r="E23" s="58">
        <v>10695.83</v>
      </c>
    </row>
    <row r="24" spans="1:5" x14ac:dyDescent="0.25">
      <c r="A24" s="57">
        <v>44136</v>
      </c>
      <c r="B24" s="58">
        <v>1492222.22</v>
      </c>
      <c r="C24" s="58">
        <v>9444.44</v>
      </c>
      <c r="D24" s="58">
        <v>1243.52</v>
      </c>
      <c r="E24" s="58">
        <v>10687.96</v>
      </c>
    </row>
    <row r="25" spans="1:5" x14ac:dyDescent="0.25">
      <c r="A25" s="57">
        <v>44166</v>
      </c>
      <c r="B25" s="58">
        <v>1482777.78</v>
      </c>
      <c r="C25" s="58">
        <v>9444.44</v>
      </c>
      <c r="D25" s="58">
        <v>1235.6500000000001</v>
      </c>
      <c r="E25" s="58">
        <v>10680.09</v>
      </c>
    </row>
    <row r="26" spans="1:5" x14ac:dyDescent="0.25">
      <c r="A26" s="57"/>
      <c r="B26" s="58"/>
      <c r="C26" s="58">
        <f>SUM(C14:C25)</f>
        <v>113333.28000000001</v>
      </c>
      <c r="D26" s="58">
        <f>SUM(D14:D25)</f>
        <v>15347.220000000001</v>
      </c>
      <c r="E26" s="58"/>
    </row>
    <row r="27" spans="1:5" x14ac:dyDescent="0.25">
      <c r="A27" s="57">
        <v>44197</v>
      </c>
      <c r="B27" s="58">
        <v>1473333.33</v>
      </c>
      <c r="C27" s="58">
        <v>9444.44</v>
      </c>
      <c r="D27" s="58">
        <v>1227.78</v>
      </c>
      <c r="E27" s="58">
        <v>10672.22</v>
      </c>
    </row>
    <row r="28" spans="1:5" x14ac:dyDescent="0.25">
      <c r="A28" s="57">
        <v>44228</v>
      </c>
      <c r="B28" s="58">
        <v>1463888.89</v>
      </c>
      <c r="C28" s="58">
        <v>9444.44</v>
      </c>
      <c r="D28" s="58">
        <v>1219.9100000000001</v>
      </c>
      <c r="E28" s="58">
        <v>10664.35</v>
      </c>
    </row>
    <row r="29" spans="1:5" x14ac:dyDescent="0.25">
      <c r="A29" s="57">
        <v>44256</v>
      </c>
      <c r="B29" s="58">
        <v>1454444.44</v>
      </c>
      <c r="C29" s="58">
        <v>9444.44</v>
      </c>
      <c r="D29" s="58">
        <v>1212.04</v>
      </c>
      <c r="E29" s="58">
        <v>10656.48</v>
      </c>
    </row>
    <row r="30" spans="1:5" x14ac:dyDescent="0.25">
      <c r="A30" s="57">
        <v>44287</v>
      </c>
      <c r="B30" s="58">
        <v>1445000</v>
      </c>
      <c r="C30" s="58">
        <v>9444.44</v>
      </c>
      <c r="D30" s="58">
        <v>1204.17</v>
      </c>
      <c r="E30" s="58">
        <v>10648.61</v>
      </c>
    </row>
    <row r="31" spans="1:5" x14ac:dyDescent="0.25">
      <c r="A31" s="57">
        <v>44317</v>
      </c>
      <c r="B31" s="58">
        <v>1435555.56</v>
      </c>
      <c r="C31" s="58">
        <v>9444.44</v>
      </c>
      <c r="D31" s="58">
        <v>1196.3</v>
      </c>
      <c r="E31" s="58">
        <v>10640.74</v>
      </c>
    </row>
    <row r="32" spans="1:5" x14ac:dyDescent="0.25">
      <c r="A32" s="57">
        <v>44348</v>
      </c>
      <c r="B32" s="58">
        <v>1426111.11</v>
      </c>
      <c r="C32" s="58">
        <v>9444.44</v>
      </c>
      <c r="D32" s="58">
        <v>1188.43</v>
      </c>
      <c r="E32" s="58">
        <v>10632.87</v>
      </c>
    </row>
    <row r="33" spans="1:5" x14ac:dyDescent="0.25">
      <c r="A33" s="57">
        <v>44378</v>
      </c>
      <c r="B33" s="58">
        <v>1416666.67</v>
      </c>
      <c r="C33" s="58">
        <v>9444.44</v>
      </c>
      <c r="D33" s="58">
        <v>1180.56</v>
      </c>
      <c r="E33" s="58">
        <v>10625</v>
      </c>
    </row>
    <row r="34" spans="1:5" x14ac:dyDescent="0.25">
      <c r="A34" s="57">
        <v>44409</v>
      </c>
      <c r="B34" s="58">
        <v>1407222.22</v>
      </c>
      <c r="C34" s="58">
        <v>9444.44</v>
      </c>
      <c r="D34" s="58">
        <v>1172.69</v>
      </c>
      <c r="E34" s="58">
        <v>10617.13</v>
      </c>
    </row>
    <row r="35" spans="1:5" x14ac:dyDescent="0.25">
      <c r="A35" s="57">
        <v>44440</v>
      </c>
      <c r="B35" s="58">
        <v>1397777.78</v>
      </c>
      <c r="C35" s="58">
        <v>9444.44</v>
      </c>
      <c r="D35" s="58">
        <v>1164.81</v>
      </c>
      <c r="E35" s="58">
        <v>10609.26</v>
      </c>
    </row>
    <row r="36" spans="1:5" x14ac:dyDescent="0.25">
      <c r="A36" s="57">
        <v>44470</v>
      </c>
      <c r="B36" s="58">
        <v>1388333.33</v>
      </c>
      <c r="C36" s="58">
        <v>9444.44</v>
      </c>
      <c r="D36" s="58">
        <v>1156.94</v>
      </c>
      <c r="E36" s="58">
        <v>10601.39</v>
      </c>
    </row>
    <row r="37" spans="1:5" x14ac:dyDescent="0.25">
      <c r="A37" s="57">
        <v>44501</v>
      </c>
      <c r="B37" s="58">
        <v>1378888.89</v>
      </c>
      <c r="C37" s="58">
        <v>9444.44</v>
      </c>
      <c r="D37" s="58">
        <v>1149.07</v>
      </c>
      <c r="E37" s="58">
        <v>10593.52</v>
      </c>
    </row>
    <row r="38" spans="1:5" x14ac:dyDescent="0.25">
      <c r="A38" s="57">
        <v>44531</v>
      </c>
      <c r="B38" s="58">
        <v>1369444.44</v>
      </c>
      <c r="C38" s="58">
        <v>9444.44</v>
      </c>
      <c r="D38" s="58">
        <v>1141.2</v>
      </c>
      <c r="E38" s="58">
        <v>10585.65</v>
      </c>
    </row>
    <row r="39" spans="1:5" x14ac:dyDescent="0.25">
      <c r="A39" s="57"/>
      <c r="B39" s="58"/>
      <c r="C39" s="58">
        <f>SUM(C27:C38)</f>
        <v>113333.28000000001</v>
      </c>
      <c r="D39" s="58">
        <f>SUM(D27:D38)</f>
        <v>14213.900000000001</v>
      </c>
      <c r="E39" s="58"/>
    </row>
    <row r="40" spans="1:5" x14ac:dyDescent="0.25">
      <c r="A40" s="57">
        <v>44562</v>
      </c>
      <c r="B40" s="58">
        <v>1360000</v>
      </c>
      <c r="C40" s="58">
        <v>9444.44</v>
      </c>
      <c r="D40" s="58">
        <v>1133.33</v>
      </c>
      <c r="E40" s="58">
        <v>10577.78</v>
      </c>
    </row>
    <row r="41" spans="1:5" x14ac:dyDescent="0.25">
      <c r="A41" s="57">
        <v>44593</v>
      </c>
      <c r="B41" s="58">
        <v>1350555.56</v>
      </c>
      <c r="C41" s="58">
        <v>9444.44</v>
      </c>
      <c r="D41" s="58">
        <v>1125.46</v>
      </c>
      <c r="E41" s="58">
        <v>10569.91</v>
      </c>
    </row>
    <row r="42" spans="1:5" x14ac:dyDescent="0.25">
      <c r="A42" s="57">
        <v>44621</v>
      </c>
      <c r="B42" s="58">
        <v>1341111.1100000001</v>
      </c>
      <c r="C42" s="58">
        <v>9444.44</v>
      </c>
      <c r="D42" s="58">
        <v>1117.5899999999999</v>
      </c>
      <c r="E42" s="58">
        <v>10562.04</v>
      </c>
    </row>
    <row r="43" spans="1:5" x14ac:dyDescent="0.25">
      <c r="A43" s="57">
        <v>44652</v>
      </c>
      <c r="B43" s="58">
        <v>1331666.67</v>
      </c>
      <c r="C43" s="58">
        <v>9444.44</v>
      </c>
      <c r="D43" s="58">
        <v>1109.72</v>
      </c>
      <c r="E43" s="58">
        <v>10554.17</v>
      </c>
    </row>
    <row r="44" spans="1:5" x14ac:dyDescent="0.25">
      <c r="A44" s="57">
        <v>44682</v>
      </c>
      <c r="B44" s="58">
        <v>1322222.22</v>
      </c>
      <c r="C44" s="58">
        <v>9444.44</v>
      </c>
      <c r="D44" s="58">
        <v>1101.8499999999999</v>
      </c>
      <c r="E44" s="58">
        <v>10546.3</v>
      </c>
    </row>
    <row r="45" spans="1:5" x14ac:dyDescent="0.25">
      <c r="A45" s="57">
        <v>44713</v>
      </c>
      <c r="B45" s="58">
        <v>1312777.78</v>
      </c>
      <c r="C45" s="58">
        <v>9444.44</v>
      </c>
      <c r="D45" s="58">
        <v>1093.98</v>
      </c>
      <c r="E45" s="58">
        <v>10538.43</v>
      </c>
    </row>
    <row r="46" spans="1:5" x14ac:dyDescent="0.25">
      <c r="A46" s="57">
        <v>44743</v>
      </c>
      <c r="B46" s="58">
        <v>1303333.33</v>
      </c>
      <c r="C46" s="58">
        <v>9444.44</v>
      </c>
      <c r="D46" s="58">
        <v>1086.1099999999999</v>
      </c>
      <c r="E46" s="58">
        <v>10530.56</v>
      </c>
    </row>
    <row r="47" spans="1:5" x14ac:dyDescent="0.25">
      <c r="A47" s="57">
        <v>44774</v>
      </c>
      <c r="B47" s="58">
        <v>1293888.8899999999</v>
      </c>
      <c r="C47" s="58">
        <v>9444.44</v>
      </c>
      <c r="D47" s="58">
        <v>1078.24</v>
      </c>
      <c r="E47" s="58">
        <v>10522.69</v>
      </c>
    </row>
    <row r="48" spans="1:5" x14ac:dyDescent="0.25">
      <c r="A48" s="57">
        <v>44805</v>
      </c>
      <c r="B48" s="58">
        <v>1284444.44</v>
      </c>
      <c r="C48" s="58">
        <v>9444.44</v>
      </c>
      <c r="D48" s="58">
        <v>1070.3699999999999</v>
      </c>
      <c r="E48" s="58">
        <v>10514.81</v>
      </c>
    </row>
    <row r="49" spans="1:5" x14ac:dyDescent="0.25">
      <c r="A49" s="57">
        <v>44835</v>
      </c>
      <c r="B49" s="58">
        <v>1275000</v>
      </c>
      <c r="C49" s="58">
        <v>9444.44</v>
      </c>
      <c r="D49" s="58">
        <v>1062.5</v>
      </c>
      <c r="E49" s="58">
        <v>10506.94</v>
      </c>
    </row>
    <row r="50" spans="1:5" x14ac:dyDescent="0.25">
      <c r="A50" s="57">
        <v>44866</v>
      </c>
      <c r="B50" s="58">
        <v>1265555.56</v>
      </c>
      <c r="C50" s="58">
        <v>9444.44</v>
      </c>
      <c r="D50" s="58">
        <v>1054.6300000000001</v>
      </c>
      <c r="E50" s="58">
        <v>10499.07</v>
      </c>
    </row>
    <row r="51" spans="1:5" x14ac:dyDescent="0.25">
      <c r="A51" s="57">
        <v>44896</v>
      </c>
      <c r="B51" s="58">
        <v>1256111.1100000001</v>
      </c>
      <c r="C51" s="58">
        <v>9444.44</v>
      </c>
      <c r="D51" s="58">
        <v>1046.76</v>
      </c>
      <c r="E51" s="58">
        <v>10491.2</v>
      </c>
    </row>
    <row r="52" spans="1:5" x14ac:dyDescent="0.25">
      <c r="A52" s="57"/>
      <c r="B52" s="58"/>
      <c r="C52" s="58">
        <f>SUM(C40:C51)</f>
        <v>113333.28000000001</v>
      </c>
      <c r="D52" s="58">
        <f>SUM(D40:D51)</f>
        <v>13080.540000000003</v>
      </c>
      <c r="E52" s="58"/>
    </row>
    <row r="53" spans="1:5" x14ac:dyDescent="0.25">
      <c r="A53" s="57">
        <v>44927</v>
      </c>
      <c r="B53" s="58">
        <v>1246666.67</v>
      </c>
      <c r="C53" s="58">
        <v>9444.44</v>
      </c>
      <c r="D53" s="58">
        <v>1038.8900000000001</v>
      </c>
      <c r="E53" s="58">
        <v>10483.33</v>
      </c>
    </row>
    <row r="54" spans="1:5" x14ac:dyDescent="0.25">
      <c r="A54" s="57">
        <v>44958</v>
      </c>
      <c r="B54" s="58">
        <v>1237222.22</v>
      </c>
      <c r="C54" s="58">
        <v>9444.44</v>
      </c>
      <c r="D54" s="58">
        <v>1031.02</v>
      </c>
      <c r="E54" s="58">
        <v>10475.459999999999</v>
      </c>
    </row>
    <row r="55" spans="1:5" x14ac:dyDescent="0.25">
      <c r="A55" s="57">
        <v>44986</v>
      </c>
      <c r="B55" s="58">
        <v>1227777.78</v>
      </c>
      <c r="C55" s="58">
        <v>9444.44</v>
      </c>
      <c r="D55" s="58">
        <v>1023.15</v>
      </c>
      <c r="E55" s="58">
        <v>10467.59</v>
      </c>
    </row>
    <row r="56" spans="1:5" x14ac:dyDescent="0.25">
      <c r="A56" s="57">
        <v>45017</v>
      </c>
      <c r="B56" s="58">
        <v>1218333.33</v>
      </c>
      <c r="C56" s="58">
        <v>9444.44</v>
      </c>
      <c r="D56" s="58">
        <v>1015.28</v>
      </c>
      <c r="E56" s="58">
        <v>10459.719999999999</v>
      </c>
    </row>
    <row r="57" spans="1:5" x14ac:dyDescent="0.25">
      <c r="A57" s="57">
        <v>45047</v>
      </c>
      <c r="B57" s="58">
        <v>1208888.8899999999</v>
      </c>
      <c r="C57" s="58">
        <v>9444.44</v>
      </c>
      <c r="D57" s="58">
        <v>1007.41</v>
      </c>
      <c r="E57" s="58">
        <v>10451.85</v>
      </c>
    </row>
    <row r="58" spans="1:5" x14ac:dyDescent="0.25">
      <c r="A58" s="57">
        <v>45078</v>
      </c>
      <c r="B58" s="58">
        <v>1199444.44</v>
      </c>
      <c r="C58" s="58">
        <v>9444.44</v>
      </c>
      <c r="D58" s="59">
        <v>999.54</v>
      </c>
      <c r="E58" s="58">
        <v>10443.98</v>
      </c>
    </row>
    <row r="59" spans="1:5" x14ac:dyDescent="0.25">
      <c r="A59" s="57">
        <v>45108</v>
      </c>
      <c r="B59" s="58">
        <v>1190000</v>
      </c>
      <c r="C59" s="58">
        <v>9444.44</v>
      </c>
      <c r="D59" s="59">
        <v>991.67</v>
      </c>
      <c r="E59" s="58">
        <v>10436.11</v>
      </c>
    </row>
    <row r="60" spans="1:5" x14ac:dyDescent="0.25">
      <c r="A60" s="57">
        <v>45139</v>
      </c>
      <c r="B60" s="58">
        <v>1180555.56</v>
      </c>
      <c r="C60" s="58">
        <v>9444.44</v>
      </c>
      <c r="D60" s="59">
        <v>983.8</v>
      </c>
      <c r="E60" s="58">
        <v>10428.24</v>
      </c>
    </row>
    <row r="61" spans="1:5" x14ac:dyDescent="0.25">
      <c r="A61" s="57">
        <v>45170</v>
      </c>
      <c r="B61" s="58">
        <v>1171111.1100000001</v>
      </c>
      <c r="C61" s="58">
        <v>9444.44</v>
      </c>
      <c r="D61" s="59">
        <v>975.93</v>
      </c>
      <c r="E61" s="58">
        <v>10420.370000000001</v>
      </c>
    </row>
    <row r="62" spans="1:5" x14ac:dyDescent="0.25">
      <c r="A62" s="57">
        <v>45200</v>
      </c>
      <c r="B62" s="58">
        <v>1161666.67</v>
      </c>
      <c r="C62" s="58">
        <v>9444.44</v>
      </c>
      <c r="D62" s="59">
        <v>968.06</v>
      </c>
      <c r="E62" s="58">
        <v>10412.5</v>
      </c>
    </row>
    <row r="63" spans="1:5" x14ac:dyDescent="0.25">
      <c r="A63" s="57">
        <v>45231</v>
      </c>
      <c r="B63" s="58">
        <v>1152222.22</v>
      </c>
      <c r="C63" s="58">
        <v>9444.44</v>
      </c>
      <c r="D63" s="59">
        <v>960.19</v>
      </c>
      <c r="E63" s="58">
        <v>10404.629999999999</v>
      </c>
    </row>
    <row r="64" spans="1:5" x14ac:dyDescent="0.25">
      <c r="A64" s="57">
        <v>45261</v>
      </c>
      <c r="B64" s="58">
        <v>1142777.78</v>
      </c>
      <c r="C64" s="58">
        <v>9444.44</v>
      </c>
      <c r="D64" s="59">
        <v>952.31</v>
      </c>
      <c r="E64" s="58">
        <v>10396.76</v>
      </c>
    </row>
    <row r="65" spans="1:5" x14ac:dyDescent="0.25">
      <c r="A65" s="57">
        <v>45292</v>
      </c>
      <c r="B65" s="58">
        <v>1133333.33</v>
      </c>
      <c r="C65" s="58">
        <v>9444.44</v>
      </c>
      <c r="D65" s="59">
        <v>944.44</v>
      </c>
      <c r="E65" s="58">
        <v>10388.89</v>
      </c>
    </row>
    <row r="66" spans="1:5" x14ac:dyDescent="0.25">
      <c r="A66" s="57">
        <v>45323</v>
      </c>
      <c r="B66" s="58">
        <v>1123888.8899999999</v>
      </c>
      <c r="C66" s="58">
        <v>9444.44</v>
      </c>
      <c r="D66" s="59">
        <v>936.57</v>
      </c>
      <c r="E66" s="58">
        <v>10381.02</v>
      </c>
    </row>
    <row r="67" spans="1:5" x14ac:dyDescent="0.25">
      <c r="A67" s="57">
        <v>45352</v>
      </c>
      <c r="B67" s="58">
        <v>1114444.44</v>
      </c>
      <c r="C67" s="58">
        <v>9444.44</v>
      </c>
      <c r="D67" s="59">
        <v>928.7</v>
      </c>
      <c r="E67" s="58">
        <v>10373.15</v>
      </c>
    </row>
    <row r="68" spans="1:5" x14ac:dyDescent="0.25">
      <c r="A68" s="57">
        <v>45383</v>
      </c>
      <c r="B68" s="58">
        <v>1105000</v>
      </c>
      <c r="C68" s="58">
        <v>9444.44</v>
      </c>
      <c r="D68" s="59">
        <v>920.83</v>
      </c>
      <c r="E68" s="58">
        <v>10365.280000000001</v>
      </c>
    </row>
    <row r="69" spans="1:5" x14ac:dyDescent="0.25">
      <c r="A69" s="57">
        <v>45413</v>
      </c>
      <c r="B69" s="58">
        <v>1095555.56</v>
      </c>
      <c r="C69" s="58">
        <v>9444.44</v>
      </c>
      <c r="D69" s="59">
        <v>912.96</v>
      </c>
      <c r="E69" s="58">
        <v>10357.41</v>
      </c>
    </row>
    <row r="70" spans="1:5" x14ac:dyDescent="0.25">
      <c r="A70" s="57">
        <v>45444</v>
      </c>
      <c r="B70" s="58">
        <v>1086111.1100000001</v>
      </c>
      <c r="C70" s="58">
        <v>9444.44</v>
      </c>
      <c r="D70" s="59">
        <v>905.09</v>
      </c>
      <c r="E70" s="58">
        <v>10349.540000000001</v>
      </c>
    </row>
    <row r="71" spans="1:5" x14ac:dyDescent="0.25">
      <c r="A71" s="57">
        <v>45474</v>
      </c>
      <c r="B71" s="58">
        <v>1076666.67</v>
      </c>
      <c r="C71" s="58">
        <v>9444.44</v>
      </c>
      <c r="D71" s="59">
        <v>897.22</v>
      </c>
      <c r="E71" s="58">
        <v>10341.67</v>
      </c>
    </row>
    <row r="72" spans="1:5" x14ac:dyDescent="0.25">
      <c r="A72" s="57">
        <v>45505</v>
      </c>
      <c r="B72" s="58">
        <v>1067222.22</v>
      </c>
      <c r="C72" s="58">
        <v>9444.44</v>
      </c>
      <c r="D72" s="59">
        <v>889.35</v>
      </c>
      <c r="E72" s="58">
        <v>10333.799999999999</v>
      </c>
    </row>
    <row r="73" spans="1:5" x14ac:dyDescent="0.25">
      <c r="A73" s="57">
        <v>45536</v>
      </c>
      <c r="B73" s="58">
        <v>1057777.78</v>
      </c>
      <c r="C73" s="58">
        <v>9444.44</v>
      </c>
      <c r="D73" s="59">
        <v>881.48</v>
      </c>
      <c r="E73" s="58">
        <v>10325.93</v>
      </c>
    </row>
    <row r="74" spans="1:5" x14ac:dyDescent="0.25">
      <c r="A74" s="57">
        <v>45566</v>
      </c>
      <c r="B74" s="58">
        <v>1048333.33</v>
      </c>
      <c r="C74" s="58">
        <v>9444.44</v>
      </c>
      <c r="D74" s="59">
        <v>873.61</v>
      </c>
      <c r="E74" s="58">
        <v>10318.06</v>
      </c>
    </row>
    <row r="75" spans="1:5" x14ac:dyDescent="0.25">
      <c r="A75" s="57">
        <v>45597</v>
      </c>
      <c r="B75" s="58">
        <v>1038888.89</v>
      </c>
      <c r="C75" s="58">
        <v>9444.44</v>
      </c>
      <c r="D75" s="59">
        <v>865.74</v>
      </c>
      <c r="E75" s="58">
        <v>10310.19</v>
      </c>
    </row>
    <row r="76" spans="1:5" x14ac:dyDescent="0.25">
      <c r="A76" s="57">
        <v>45627</v>
      </c>
      <c r="B76" s="58">
        <v>1029444.44</v>
      </c>
      <c r="C76" s="58">
        <v>9444.44</v>
      </c>
      <c r="D76" s="59">
        <v>857.87</v>
      </c>
      <c r="E76" s="58">
        <v>10302.31</v>
      </c>
    </row>
    <row r="77" spans="1:5" x14ac:dyDescent="0.25">
      <c r="A77" s="57">
        <v>45658</v>
      </c>
      <c r="B77" s="58">
        <v>1020000</v>
      </c>
      <c r="C77" s="58">
        <v>9444.44</v>
      </c>
      <c r="D77" s="59">
        <v>850</v>
      </c>
      <c r="E77" s="58">
        <v>10294.44</v>
      </c>
    </row>
    <row r="78" spans="1:5" x14ac:dyDescent="0.25">
      <c r="A78" s="57">
        <v>45689</v>
      </c>
      <c r="B78" s="58">
        <v>1010555.56</v>
      </c>
      <c r="C78" s="58">
        <v>9444.44</v>
      </c>
      <c r="D78" s="59">
        <v>842.13</v>
      </c>
      <c r="E78" s="58">
        <v>10286.57</v>
      </c>
    </row>
    <row r="79" spans="1:5" x14ac:dyDescent="0.25">
      <c r="A79" s="57">
        <v>45717</v>
      </c>
      <c r="B79" s="58">
        <v>1001111.11</v>
      </c>
      <c r="C79" s="58">
        <v>9444.44</v>
      </c>
      <c r="D79" s="59">
        <v>834.26</v>
      </c>
      <c r="E79" s="58">
        <v>10278.700000000001</v>
      </c>
    </row>
    <row r="80" spans="1:5" x14ac:dyDescent="0.25">
      <c r="A80" s="57">
        <v>45748</v>
      </c>
      <c r="B80" s="58">
        <v>991666.67</v>
      </c>
      <c r="C80" s="58">
        <v>9444.44</v>
      </c>
      <c r="D80" s="59">
        <v>826.39</v>
      </c>
      <c r="E80" s="58">
        <v>10270.83</v>
      </c>
    </row>
    <row r="81" spans="1:5" x14ac:dyDescent="0.25">
      <c r="A81" s="57">
        <v>45778</v>
      </c>
      <c r="B81" s="58">
        <v>982222.22</v>
      </c>
      <c r="C81" s="58">
        <v>9444.44</v>
      </c>
      <c r="D81" s="59">
        <v>818.52</v>
      </c>
      <c r="E81" s="58">
        <v>10262.959999999999</v>
      </c>
    </row>
    <row r="82" spans="1:5" x14ac:dyDescent="0.25">
      <c r="A82" s="57">
        <v>45809</v>
      </c>
      <c r="B82" s="58">
        <v>972777.78</v>
      </c>
      <c r="C82" s="58">
        <v>9444.44</v>
      </c>
      <c r="D82" s="59">
        <v>810.65</v>
      </c>
      <c r="E82" s="58">
        <v>10255.09</v>
      </c>
    </row>
    <row r="83" spans="1:5" x14ac:dyDescent="0.25">
      <c r="A83" s="57">
        <v>45839</v>
      </c>
      <c r="B83" s="58">
        <v>963333.33</v>
      </c>
      <c r="C83" s="58">
        <v>9444.44</v>
      </c>
      <c r="D83" s="59">
        <v>802.78</v>
      </c>
      <c r="E83" s="58">
        <v>10247.219999999999</v>
      </c>
    </row>
    <row r="84" spans="1:5" x14ac:dyDescent="0.25">
      <c r="A84" s="57">
        <v>45870</v>
      </c>
      <c r="B84" s="58">
        <v>953888.89</v>
      </c>
      <c r="C84" s="58">
        <v>9444.44</v>
      </c>
      <c r="D84" s="59">
        <v>794.91</v>
      </c>
      <c r="E84" s="58">
        <v>10239.35</v>
      </c>
    </row>
    <row r="85" spans="1:5" x14ac:dyDescent="0.25">
      <c r="A85" s="57">
        <v>45901</v>
      </c>
      <c r="B85" s="58">
        <v>944444.44</v>
      </c>
      <c r="C85" s="58">
        <v>9444.44</v>
      </c>
      <c r="D85" s="59">
        <v>787.04</v>
      </c>
      <c r="E85" s="58">
        <v>10231.48</v>
      </c>
    </row>
    <row r="86" spans="1:5" x14ac:dyDescent="0.25">
      <c r="A86" s="57">
        <v>45931</v>
      </c>
      <c r="B86" s="58">
        <v>935000</v>
      </c>
      <c r="C86" s="58">
        <v>9444.44</v>
      </c>
      <c r="D86" s="59">
        <v>779.17</v>
      </c>
      <c r="E86" s="58">
        <v>10223.61</v>
      </c>
    </row>
    <row r="87" spans="1:5" x14ac:dyDescent="0.25">
      <c r="A87" s="57">
        <v>45962</v>
      </c>
      <c r="B87" s="58">
        <v>925555.56</v>
      </c>
      <c r="C87" s="58">
        <v>9444.44</v>
      </c>
      <c r="D87" s="59">
        <v>771.3</v>
      </c>
      <c r="E87" s="58">
        <v>10215.74</v>
      </c>
    </row>
    <row r="88" spans="1:5" x14ac:dyDescent="0.25">
      <c r="A88" s="57">
        <v>45992</v>
      </c>
      <c r="B88" s="58">
        <v>916111.11</v>
      </c>
      <c r="C88" s="58">
        <v>9444.44</v>
      </c>
      <c r="D88" s="59">
        <v>763.43</v>
      </c>
      <c r="E88" s="58">
        <v>10207.870000000001</v>
      </c>
    </row>
    <row r="89" spans="1:5" x14ac:dyDescent="0.25">
      <c r="A89" s="57">
        <v>46023</v>
      </c>
      <c r="B89" s="58">
        <v>906666.67</v>
      </c>
      <c r="C89" s="58">
        <v>9444.44</v>
      </c>
      <c r="D89" s="59">
        <v>755.56</v>
      </c>
      <c r="E89" s="58">
        <v>10200</v>
      </c>
    </row>
    <row r="90" spans="1:5" x14ac:dyDescent="0.25">
      <c r="A90" s="57">
        <v>46054</v>
      </c>
      <c r="B90" s="58">
        <v>897222.22</v>
      </c>
      <c r="C90" s="58">
        <v>9444.44</v>
      </c>
      <c r="D90" s="59">
        <v>747.69</v>
      </c>
      <c r="E90" s="58">
        <v>10192.129999999999</v>
      </c>
    </row>
    <row r="91" spans="1:5" x14ac:dyDescent="0.25">
      <c r="A91" s="57">
        <v>46082</v>
      </c>
      <c r="B91" s="58">
        <v>887777.78</v>
      </c>
      <c r="C91" s="58">
        <v>9444.44</v>
      </c>
      <c r="D91" s="59">
        <v>739.81</v>
      </c>
      <c r="E91" s="58">
        <v>10184.26</v>
      </c>
    </row>
    <row r="92" spans="1:5" x14ac:dyDescent="0.25">
      <c r="A92" s="57">
        <v>46113</v>
      </c>
      <c r="B92" s="58">
        <v>878333.33</v>
      </c>
      <c r="C92" s="58">
        <v>9444.44</v>
      </c>
      <c r="D92" s="59">
        <v>731.94</v>
      </c>
      <c r="E92" s="58">
        <v>10176.39</v>
      </c>
    </row>
    <row r="93" spans="1:5" x14ac:dyDescent="0.25">
      <c r="A93" s="57">
        <v>46143</v>
      </c>
      <c r="B93" s="58">
        <v>868888.89</v>
      </c>
      <c r="C93" s="58">
        <v>9444.44</v>
      </c>
      <c r="D93" s="59">
        <v>724.07</v>
      </c>
      <c r="E93" s="58">
        <v>10168.52</v>
      </c>
    </row>
    <row r="94" spans="1:5" x14ac:dyDescent="0.25">
      <c r="A94" s="57">
        <v>46174</v>
      </c>
      <c r="B94" s="58">
        <v>859444.44</v>
      </c>
      <c r="C94" s="58">
        <v>9444.44</v>
      </c>
      <c r="D94" s="59">
        <v>716.2</v>
      </c>
      <c r="E94" s="58">
        <v>10160.65</v>
      </c>
    </row>
    <row r="95" spans="1:5" x14ac:dyDescent="0.25">
      <c r="A95" s="57">
        <v>46204</v>
      </c>
      <c r="B95" s="58">
        <v>850000</v>
      </c>
      <c r="C95" s="58">
        <v>9444.44</v>
      </c>
      <c r="D95" s="59">
        <v>708.33</v>
      </c>
      <c r="E95" s="58">
        <v>10152.780000000001</v>
      </c>
    </row>
    <row r="96" spans="1:5" x14ac:dyDescent="0.25">
      <c r="A96" s="57">
        <v>46235</v>
      </c>
      <c r="B96" s="58">
        <v>840555.56</v>
      </c>
      <c r="C96" s="58">
        <v>9444.44</v>
      </c>
      <c r="D96" s="59">
        <v>700.46</v>
      </c>
      <c r="E96" s="58">
        <v>10144.91</v>
      </c>
    </row>
    <row r="97" spans="1:5" x14ac:dyDescent="0.25">
      <c r="A97" s="57">
        <v>46266</v>
      </c>
      <c r="B97" s="58">
        <v>831111.11</v>
      </c>
      <c r="C97" s="58">
        <v>9444.44</v>
      </c>
      <c r="D97" s="59">
        <v>692.59</v>
      </c>
      <c r="E97" s="58">
        <v>10137.040000000001</v>
      </c>
    </row>
    <row r="98" spans="1:5" x14ac:dyDescent="0.25">
      <c r="A98" s="57">
        <v>46296</v>
      </c>
      <c r="B98" s="58">
        <v>821666.67</v>
      </c>
      <c r="C98" s="58">
        <v>9444.44</v>
      </c>
      <c r="D98" s="59">
        <v>684.72</v>
      </c>
      <c r="E98" s="58">
        <v>10129.17</v>
      </c>
    </row>
    <row r="99" spans="1:5" x14ac:dyDescent="0.25">
      <c r="A99" s="57">
        <v>46327</v>
      </c>
      <c r="B99" s="58">
        <v>812222.22</v>
      </c>
      <c r="C99" s="58">
        <v>9444.44</v>
      </c>
      <c r="D99" s="59">
        <v>676.85</v>
      </c>
      <c r="E99" s="58">
        <v>10121.299999999999</v>
      </c>
    </row>
    <row r="100" spans="1:5" x14ac:dyDescent="0.25">
      <c r="A100" s="57">
        <v>46357</v>
      </c>
      <c r="B100" s="58">
        <v>802777.78</v>
      </c>
      <c r="C100" s="58">
        <v>9444.44</v>
      </c>
      <c r="D100" s="59">
        <v>668.98</v>
      </c>
      <c r="E100" s="58">
        <v>10113.43</v>
      </c>
    </row>
    <row r="101" spans="1:5" x14ac:dyDescent="0.25">
      <c r="A101" s="57">
        <v>46388</v>
      </c>
      <c r="B101" s="58">
        <v>793333.33</v>
      </c>
      <c r="C101" s="58">
        <v>9444.44</v>
      </c>
      <c r="D101" s="59">
        <v>661.11</v>
      </c>
      <c r="E101" s="58">
        <v>10105.56</v>
      </c>
    </row>
    <row r="102" spans="1:5" x14ac:dyDescent="0.25">
      <c r="A102" s="57">
        <v>46419</v>
      </c>
      <c r="B102" s="58">
        <v>783888.89</v>
      </c>
      <c r="C102" s="58">
        <v>9444.44</v>
      </c>
      <c r="D102" s="59">
        <v>653.24</v>
      </c>
      <c r="E102" s="58">
        <v>10097.69</v>
      </c>
    </row>
    <row r="103" spans="1:5" x14ac:dyDescent="0.25">
      <c r="A103" s="57">
        <v>46447</v>
      </c>
      <c r="B103" s="58">
        <v>774444.44</v>
      </c>
      <c r="C103" s="58">
        <v>9444.44</v>
      </c>
      <c r="D103" s="59">
        <v>645.37</v>
      </c>
      <c r="E103" s="58">
        <v>10089.81</v>
      </c>
    </row>
    <row r="104" spans="1:5" x14ac:dyDescent="0.25">
      <c r="A104" s="57">
        <v>46478</v>
      </c>
      <c r="B104" s="58">
        <v>765000</v>
      </c>
      <c r="C104" s="58">
        <v>9444.44</v>
      </c>
      <c r="D104" s="59">
        <v>637.5</v>
      </c>
      <c r="E104" s="58">
        <v>10081.94</v>
      </c>
    </row>
    <row r="105" spans="1:5" x14ac:dyDescent="0.25">
      <c r="A105" s="57">
        <v>46508</v>
      </c>
      <c r="B105" s="58">
        <v>755555.56</v>
      </c>
      <c r="C105" s="58">
        <v>9444.44</v>
      </c>
      <c r="D105" s="59">
        <v>629.63</v>
      </c>
      <c r="E105" s="58">
        <v>10074.07</v>
      </c>
    </row>
    <row r="106" spans="1:5" x14ac:dyDescent="0.25">
      <c r="A106" s="57">
        <v>46539</v>
      </c>
      <c r="B106" s="58">
        <v>746111.11</v>
      </c>
      <c r="C106" s="58">
        <v>9444.44</v>
      </c>
      <c r="D106" s="59">
        <v>621.76</v>
      </c>
      <c r="E106" s="58">
        <v>10066.200000000001</v>
      </c>
    </row>
    <row r="107" spans="1:5" x14ac:dyDescent="0.25">
      <c r="A107" s="57">
        <v>46569</v>
      </c>
      <c r="B107" s="58">
        <v>736666.67</v>
      </c>
      <c r="C107" s="58">
        <v>9444.44</v>
      </c>
      <c r="D107" s="59">
        <v>613.89</v>
      </c>
      <c r="E107" s="58">
        <v>10058.33</v>
      </c>
    </row>
    <row r="108" spans="1:5" x14ac:dyDescent="0.25">
      <c r="A108" s="57">
        <v>46600</v>
      </c>
      <c r="B108" s="58">
        <v>727222.22</v>
      </c>
      <c r="C108" s="58">
        <v>9444.44</v>
      </c>
      <c r="D108" s="59">
        <v>606.02</v>
      </c>
      <c r="E108" s="58">
        <v>10050.459999999999</v>
      </c>
    </row>
    <row r="109" spans="1:5" x14ac:dyDescent="0.25">
      <c r="A109" s="57">
        <v>46631</v>
      </c>
      <c r="B109" s="58">
        <v>717777.78</v>
      </c>
      <c r="C109" s="58">
        <v>9444.44</v>
      </c>
      <c r="D109" s="59">
        <v>598.15</v>
      </c>
      <c r="E109" s="58">
        <v>10042.59</v>
      </c>
    </row>
    <row r="110" spans="1:5" x14ac:dyDescent="0.25">
      <c r="A110" s="57">
        <v>46661</v>
      </c>
      <c r="B110" s="58">
        <v>708333.33</v>
      </c>
      <c r="C110" s="58">
        <v>9444.44</v>
      </c>
      <c r="D110" s="59">
        <v>590.28</v>
      </c>
      <c r="E110" s="58">
        <v>10034.719999999999</v>
      </c>
    </row>
    <row r="111" spans="1:5" x14ac:dyDescent="0.25">
      <c r="A111" s="57">
        <v>46692</v>
      </c>
      <c r="B111" s="58">
        <v>698888.89</v>
      </c>
      <c r="C111" s="58">
        <v>9444.44</v>
      </c>
      <c r="D111" s="59">
        <v>582.41</v>
      </c>
      <c r="E111" s="58">
        <v>10026.85</v>
      </c>
    </row>
    <row r="112" spans="1:5" x14ac:dyDescent="0.25">
      <c r="A112" s="57">
        <v>46722</v>
      </c>
      <c r="B112" s="58">
        <v>689444.44</v>
      </c>
      <c r="C112" s="58">
        <v>9444.44</v>
      </c>
      <c r="D112" s="59">
        <v>574.54</v>
      </c>
      <c r="E112" s="58">
        <v>10018.98</v>
      </c>
    </row>
    <row r="113" spans="1:5" x14ac:dyDescent="0.25">
      <c r="A113" s="57">
        <v>46753</v>
      </c>
      <c r="B113" s="58">
        <v>680000</v>
      </c>
      <c r="C113" s="58">
        <v>9444.44</v>
      </c>
      <c r="D113" s="59">
        <v>566.66999999999996</v>
      </c>
      <c r="E113" s="58">
        <v>10011.11</v>
      </c>
    </row>
    <row r="114" spans="1:5" x14ac:dyDescent="0.25">
      <c r="A114" s="57">
        <v>46784</v>
      </c>
      <c r="B114" s="58">
        <v>670555.56000000006</v>
      </c>
      <c r="C114" s="58">
        <v>9444.44</v>
      </c>
      <c r="D114" s="59">
        <v>558.79999999999995</v>
      </c>
      <c r="E114" s="58">
        <v>10003.24</v>
      </c>
    </row>
    <row r="115" spans="1:5" x14ac:dyDescent="0.25">
      <c r="A115" s="57">
        <v>46813</v>
      </c>
      <c r="B115" s="58">
        <v>661111.11</v>
      </c>
      <c r="C115" s="58">
        <v>9444.44</v>
      </c>
      <c r="D115" s="59">
        <v>550.92999999999995</v>
      </c>
      <c r="E115" s="58">
        <v>9995.3700000000008</v>
      </c>
    </row>
    <row r="116" spans="1:5" x14ac:dyDescent="0.25">
      <c r="A116" s="57">
        <v>46844</v>
      </c>
      <c r="B116" s="58">
        <v>651666.67000000004</v>
      </c>
      <c r="C116" s="58">
        <v>9444.44</v>
      </c>
      <c r="D116" s="59">
        <v>543.05999999999995</v>
      </c>
      <c r="E116" s="58">
        <v>9987.5</v>
      </c>
    </row>
    <row r="117" spans="1:5" x14ac:dyDescent="0.25">
      <c r="A117" s="57">
        <v>46874</v>
      </c>
      <c r="B117" s="58">
        <v>642222.22</v>
      </c>
      <c r="C117" s="58">
        <v>9444.44</v>
      </c>
      <c r="D117" s="59">
        <v>535.19000000000005</v>
      </c>
      <c r="E117" s="58">
        <v>9979.6299999999992</v>
      </c>
    </row>
    <row r="118" spans="1:5" x14ac:dyDescent="0.25">
      <c r="A118" s="57">
        <v>46905</v>
      </c>
      <c r="B118" s="58">
        <v>632777.78</v>
      </c>
      <c r="C118" s="58">
        <v>9444.44</v>
      </c>
      <c r="D118" s="59">
        <v>527.30999999999995</v>
      </c>
      <c r="E118" s="58">
        <v>9971.76</v>
      </c>
    </row>
    <row r="119" spans="1:5" x14ac:dyDescent="0.25">
      <c r="A119" s="57">
        <v>46935</v>
      </c>
      <c r="B119" s="58">
        <v>623333.32999999996</v>
      </c>
      <c r="C119" s="58">
        <v>9444.44</v>
      </c>
      <c r="D119" s="59">
        <v>519.44000000000005</v>
      </c>
      <c r="E119" s="58">
        <v>9963.89</v>
      </c>
    </row>
    <row r="120" spans="1:5" x14ac:dyDescent="0.25">
      <c r="A120" s="57">
        <v>46966</v>
      </c>
      <c r="B120" s="58">
        <v>613888.89</v>
      </c>
      <c r="C120" s="58">
        <v>9444.44</v>
      </c>
      <c r="D120" s="59">
        <v>511.57</v>
      </c>
      <c r="E120" s="58">
        <v>9956.02</v>
      </c>
    </row>
    <row r="121" spans="1:5" x14ac:dyDescent="0.25">
      <c r="A121" s="57">
        <v>46997</v>
      </c>
      <c r="B121" s="58">
        <v>604444.43999999994</v>
      </c>
      <c r="C121" s="58">
        <v>9444.44</v>
      </c>
      <c r="D121" s="59">
        <v>503.7</v>
      </c>
      <c r="E121" s="58">
        <v>9948.15</v>
      </c>
    </row>
    <row r="122" spans="1:5" x14ac:dyDescent="0.25">
      <c r="A122" s="57">
        <v>47027</v>
      </c>
      <c r="B122" s="58">
        <v>595000</v>
      </c>
      <c r="C122" s="58">
        <v>9444.44</v>
      </c>
      <c r="D122" s="59">
        <v>495.83</v>
      </c>
      <c r="E122" s="58">
        <v>9940.2800000000007</v>
      </c>
    </row>
    <row r="123" spans="1:5" x14ac:dyDescent="0.25">
      <c r="A123" s="57">
        <v>47058</v>
      </c>
      <c r="B123" s="58">
        <v>585555.56000000006</v>
      </c>
      <c r="C123" s="58">
        <v>9444.44</v>
      </c>
      <c r="D123" s="59">
        <v>487.96</v>
      </c>
      <c r="E123" s="58">
        <v>9932.41</v>
      </c>
    </row>
    <row r="124" spans="1:5" x14ac:dyDescent="0.25">
      <c r="A124" s="57">
        <v>47088</v>
      </c>
      <c r="B124" s="58">
        <v>576111.11</v>
      </c>
      <c r="C124" s="58">
        <v>9444.44</v>
      </c>
      <c r="D124" s="59">
        <v>480.09</v>
      </c>
      <c r="E124" s="58">
        <v>9924.5400000000009</v>
      </c>
    </row>
    <row r="125" spans="1:5" x14ac:dyDescent="0.25">
      <c r="A125" s="57">
        <v>47119</v>
      </c>
      <c r="B125" s="58">
        <v>566666.67000000004</v>
      </c>
      <c r="C125" s="58">
        <v>9444.44</v>
      </c>
      <c r="D125" s="59">
        <v>472.22</v>
      </c>
      <c r="E125" s="58">
        <v>9916.67</v>
      </c>
    </row>
    <row r="126" spans="1:5" x14ac:dyDescent="0.25">
      <c r="A126" s="57">
        <v>47150</v>
      </c>
      <c r="B126" s="58">
        <v>557222.22</v>
      </c>
      <c r="C126" s="58">
        <v>9444.44</v>
      </c>
      <c r="D126" s="59">
        <v>464.35</v>
      </c>
      <c r="E126" s="58">
        <v>9908.7999999999993</v>
      </c>
    </row>
    <row r="127" spans="1:5" x14ac:dyDescent="0.25">
      <c r="A127" s="57">
        <v>47178</v>
      </c>
      <c r="B127" s="58">
        <v>547777.78</v>
      </c>
      <c r="C127" s="58">
        <v>9444.44</v>
      </c>
      <c r="D127" s="59">
        <v>456.48</v>
      </c>
      <c r="E127" s="58">
        <v>9900.93</v>
      </c>
    </row>
    <row r="128" spans="1:5" x14ac:dyDescent="0.25">
      <c r="A128" s="57">
        <v>47209</v>
      </c>
      <c r="B128" s="58">
        <v>538333.32999999996</v>
      </c>
      <c r="C128" s="58">
        <v>9444.44</v>
      </c>
      <c r="D128" s="59">
        <v>448.61</v>
      </c>
      <c r="E128" s="58">
        <v>9893.06</v>
      </c>
    </row>
    <row r="129" spans="1:5" x14ac:dyDescent="0.25">
      <c r="A129" s="57">
        <v>47239</v>
      </c>
      <c r="B129" s="58">
        <v>528888.89</v>
      </c>
      <c r="C129" s="58">
        <v>9444.44</v>
      </c>
      <c r="D129" s="59">
        <v>440.74</v>
      </c>
      <c r="E129" s="58">
        <v>9885.19</v>
      </c>
    </row>
    <row r="130" spans="1:5" x14ac:dyDescent="0.25">
      <c r="A130" s="57">
        <v>47270</v>
      </c>
      <c r="B130" s="58">
        <v>519444.44</v>
      </c>
      <c r="C130" s="58">
        <v>9444.44</v>
      </c>
      <c r="D130" s="59">
        <v>432.87</v>
      </c>
      <c r="E130" s="58">
        <v>9877.31</v>
      </c>
    </row>
    <row r="131" spans="1:5" x14ac:dyDescent="0.25">
      <c r="A131" s="57">
        <v>47300</v>
      </c>
      <c r="B131" s="58">
        <v>510000</v>
      </c>
      <c r="C131" s="58">
        <v>9444.44</v>
      </c>
      <c r="D131" s="59">
        <v>425</v>
      </c>
      <c r="E131" s="58">
        <v>9869.44</v>
      </c>
    </row>
    <row r="132" spans="1:5" x14ac:dyDescent="0.25">
      <c r="A132" s="57">
        <v>47331</v>
      </c>
      <c r="B132" s="58">
        <v>500555.56</v>
      </c>
      <c r="C132" s="58">
        <v>9444.44</v>
      </c>
      <c r="D132" s="59">
        <v>417.13</v>
      </c>
      <c r="E132" s="58">
        <v>9861.57</v>
      </c>
    </row>
    <row r="133" spans="1:5" x14ac:dyDescent="0.25">
      <c r="A133" s="57">
        <v>47362</v>
      </c>
      <c r="B133" s="58">
        <v>491111.11</v>
      </c>
      <c r="C133" s="58">
        <v>9444.44</v>
      </c>
      <c r="D133" s="59">
        <v>409.26</v>
      </c>
      <c r="E133" s="58">
        <v>9853.7000000000007</v>
      </c>
    </row>
    <row r="134" spans="1:5" x14ac:dyDescent="0.25">
      <c r="A134" s="57">
        <v>47392</v>
      </c>
      <c r="B134" s="58">
        <v>481666.67</v>
      </c>
      <c r="C134" s="58">
        <v>9444.44</v>
      </c>
      <c r="D134" s="59">
        <v>401.39</v>
      </c>
      <c r="E134" s="58">
        <v>9845.83</v>
      </c>
    </row>
    <row r="135" spans="1:5" x14ac:dyDescent="0.25">
      <c r="A135" s="57">
        <v>47423</v>
      </c>
      <c r="B135" s="58">
        <v>472222.22</v>
      </c>
      <c r="C135" s="58">
        <v>9444.44</v>
      </c>
      <c r="D135" s="59">
        <v>393.52</v>
      </c>
      <c r="E135" s="58">
        <v>9837.9599999999991</v>
      </c>
    </row>
    <row r="136" spans="1:5" x14ac:dyDescent="0.25">
      <c r="A136" s="57">
        <v>47453</v>
      </c>
      <c r="B136" s="58">
        <v>462777.78</v>
      </c>
      <c r="C136" s="58">
        <v>9444.44</v>
      </c>
      <c r="D136" s="59">
        <v>385.65</v>
      </c>
      <c r="E136" s="58">
        <v>9830.09</v>
      </c>
    </row>
    <row r="137" spans="1:5" x14ac:dyDescent="0.25">
      <c r="A137" s="57">
        <v>47484</v>
      </c>
      <c r="B137" s="58">
        <v>453333.33</v>
      </c>
      <c r="C137" s="58">
        <v>9444.44</v>
      </c>
      <c r="D137" s="59">
        <v>377.78</v>
      </c>
      <c r="E137" s="58">
        <v>9822.2199999999993</v>
      </c>
    </row>
    <row r="138" spans="1:5" x14ac:dyDescent="0.25">
      <c r="A138" s="57">
        <v>47515</v>
      </c>
      <c r="B138" s="58">
        <v>443888.89</v>
      </c>
      <c r="C138" s="58">
        <v>9444.44</v>
      </c>
      <c r="D138" s="59">
        <v>369.91</v>
      </c>
      <c r="E138" s="58">
        <v>9814.35</v>
      </c>
    </row>
    <row r="139" spans="1:5" x14ac:dyDescent="0.25">
      <c r="A139" s="57">
        <v>47543</v>
      </c>
      <c r="B139" s="58">
        <v>434444.44</v>
      </c>
      <c r="C139" s="58">
        <v>9444.44</v>
      </c>
      <c r="D139" s="59">
        <v>362.04</v>
      </c>
      <c r="E139" s="58">
        <v>9806.48</v>
      </c>
    </row>
    <row r="140" spans="1:5" x14ac:dyDescent="0.25">
      <c r="A140" s="57">
        <v>47574</v>
      </c>
      <c r="B140" s="58">
        <v>425000</v>
      </c>
      <c r="C140" s="58">
        <v>9444.44</v>
      </c>
      <c r="D140" s="59">
        <v>354.17</v>
      </c>
      <c r="E140" s="58">
        <v>9798.61</v>
      </c>
    </row>
    <row r="141" spans="1:5" x14ac:dyDescent="0.25">
      <c r="A141" s="57">
        <v>47604</v>
      </c>
      <c r="B141" s="58">
        <v>415555.56</v>
      </c>
      <c r="C141" s="58">
        <v>9444.44</v>
      </c>
      <c r="D141" s="59">
        <v>346.3</v>
      </c>
      <c r="E141" s="58">
        <v>9790.74</v>
      </c>
    </row>
    <row r="142" spans="1:5" x14ac:dyDescent="0.25">
      <c r="A142" s="57">
        <v>47635</v>
      </c>
      <c r="B142" s="58">
        <v>406111.11</v>
      </c>
      <c r="C142" s="58">
        <v>9444.44</v>
      </c>
      <c r="D142" s="59">
        <v>338.43</v>
      </c>
      <c r="E142" s="58">
        <v>9782.8700000000008</v>
      </c>
    </row>
    <row r="143" spans="1:5" x14ac:dyDescent="0.25">
      <c r="A143" s="57">
        <v>47665</v>
      </c>
      <c r="B143" s="58">
        <v>396666.67</v>
      </c>
      <c r="C143" s="58">
        <v>9444.44</v>
      </c>
      <c r="D143" s="59">
        <v>330.56</v>
      </c>
      <c r="E143" s="58">
        <v>9775</v>
      </c>
    </row>
    <row r="144" spans="1:5" x14ac:dyDescent="0.25">
      <c r="A144" s="57">
        <v>47696</v>
      </c>
      <c r="B144" s="58">
        <v>387222.22</v>
      </c>
      <c r="C144" s="58">
        <v>9444.44</v>
      </c>
      <c r="D144" s="59">
        <v>322.69</v>
      </c>
      <c r="E144" s="58">
        <v>9767.1299999999992</v>
      </c>
    </row>
    <row r="145" spans="1:5" x14ac:dyDescent="0.25">
      <c r="A145" s="57">
        <v>47727</v>
      </c>
      <c r="B145" s="58">
        <v>377777.78</v>
      </c>
      <c r="C145" s="58">
        <v>9444.44</v>
      </c>
      <c r="D145" s="59">
        <v>314.81</v>
      </c>
      <c r="E145" s="58">
        <v>9759.26</v>
      </c>
    </row>
    <row r="146" spans="1:5" x14ac:dyDescent="0.25">
      <c r="A146" s="57">
        <v>47757</v>
      </c>
      <c r="B146" s="58">
        <v>368333.33</v>
      </c>
      <c r="C146" s="58">
        <v>9444.44</v>
      </c>
      <c r="D146" s="59">
        <v>306.94</v>
      </c>
      <c r="E146" s="58">
        <v>9751.39</v>
      </c>
    </row>
    <row r="147" spans="1:5" x14ac:dyDescent="0.25">
      <c r="A147" s="57">
        <v>47788</v>
      </c>
      <c r="B147" s="58">
        <v>358888.89</v>
      </c>
      <c r="C147" s="58">
        <v>9444.44</v>
      </c>
      <c r="D147" s="59">
        <v>299.07</v>
      </c>
      <c r="E147" s="58">
        <v>9743.52</v>
      </c>
    </row>
    <row r="148" spans="1:5" x14ac:dyDescent="0.25">
      <c r="A148" s="57">
        <v>47818</v>
      </c>
      <c r="B148" s="58">
        <v>349444.44</v>
      </c>
      <c r="C148" s="58">
        <v>9444.44</v>
      </c>
      <c r="D148" s="59">
        <v>291.2</v>
      </c>
      <c r="E148" s="58">
        <v>9735.65</v>
      </c>
    </row>
    <row r="149" spans="1:5" x14ac:dyDescent="0.25">
      <c r="A149" s="57">
        <v>47849</v>
      </c>
      <c r="B149" s="58">
        <v>340000</v>
      </c>
      <c r="C149" s="58">
        <v>9444.44</v>
      </c>
      <c r="D149" s="59">
        <v>283.33</v>
      </c>
      <c r="E149" s="58">
        <v>9727.7800000000007</v>
      </c>
    </row>
    <row r="150" spans="1:5" x14ac:dyDescent="0.25">
      <c r="A150" s="57">
        <v>47880</v>
      </c>
      <c r="B150" s="58">
        <v>330555.56</v>
      </c>
      <c r="C150" s="58">
        <v>9444.44</v>
      </c>
      <c r="D150" s="59">
        <v>275.45999999999998</v>
      </c>
      <c r="E150" s="58">
        <v>9719.91</v>
      </c>
    </row>
    <row r="151" spans="1:5" x14ac:dyDescent="0.25">
      <c r="A151" s="57">
        <v>47908</v>
      </c>
      <c r="B151" s="58">
        <v>321111.11</v>
      </c>
      <c r="C151" s="58">
        <v>9444.44</v>
      </c>
      <c r="D151" s="59">
        <v>267.58999999999997</v>
      </c>
      <c r="E151" s="58">
        <v>9712.0400000000009</v>
      </c>
    </row>
    <row r="152" spans="1:5" x14ac:dyDescent="0.25">
      <c r="A152" s="57">
        <v>47939</v>
      </c>
      <c r="B152" s="58">
        <v>311666.67</v>
      </c>
      <c r="C152" s="58">
        <v>9444.44</v>
      </c>
      <c r="D152" s="59">
        <v>259.72000000000003</v>
      </c>
      <c r="E152" s="58">
        <v>9704.17</v>
      </c>
    </row>
    <row r="153" spans="1:5" x14ac:dyDescent="0.25">
      <c r="A153" s="57">
        <v>47969</v>
      </c>
      <c r="B153" s="58">
        <v>302222.21999999997</v>
      </c>
      <c r="C153" s="58">
        <v>9444.44</v>
      </c>
      <c r="D153" s="59">
        <v>251.85</v>
      </c>
      <c r="E153" s="58">
        <v>9696.2999999999993</v>
      </c>
    </row>
    <row r="154" spans="1:5" x14ac:dyDescent="0.25">
      <c r="A154" s="57">
        <v>48000</v>
      </c>
      <c r="B154" s="58">
        <v>292777.78000000003</v>
      </c>
      <c r="C154" s="58">
        <v>9444.44</v>
      </c>
      <c r="D154" s="59">
        <v>243.98</v>
      </c>
      <c r="E154" s="58">
        <v>9688.43</v>
      </c>
    </row>
    <row r="155" spans="1:5" x14ac:dyDescent="0.25">
      <c r="A155" s="57">
        <v>48030</v>
      </c>
      <c r="B155" s="58">
        <v>283333.33</v>
      </c>
      <c r="C155" s="58">
        <v>9444.44</v>
      </c>
      <c r="D155" s="59">
        <v>236.11</v>
      </c>
      <c r="E155" s="58">
        <v>9680.56</v>
      </c>
    </row>
    <row r="156" spans="1:5" x14ac:dyDescent="0.25">
      <c r="A156" s="57">
        <v>48061</v>
      </c>
      <c r="B156" s="58">
        <v>273888.89</v>
      </c>
      <c r="C156" s="58">
        <v>9444.44</v>
      </c>
      <c r="D156" s="59">
        <v>228.24</v>
      </c>
      <c r="E156" s="58">
        <v>9672.69</v>
      </c>
    </row>
    <row r="157" spans="1:5" x14ac:dyDescent="0.25">
      <c r="A157" s="57">
        <v>48092</v>
      </c>
      <c r="B157" s="58">
        <v>264444.44</v>
      </c>
      <c r="C157" s="58">
        <v>9444.44</v>
      </c>
      <c r="D157" s="59">
        <v>220.37</v>
      </c>
      <c r="E157" s="58">
        <v>9664.81</v>
      </c>
    </row>
    <row r="158" spans="1:5" x14ac:dyDescent="0.25">
      <c r="A158" s="57">
        <v>48122</v>
      </c>
      <c r="B158" s="58">
        <v>255000</v>
      </c>
      <c r="C158" s="58">
        <v>9444.44</v>
      </c>
      <c r="D158" s="59">
        <v>212.5</v>
      </c>
      <c r="E158" s="58">
        <v>9656.94</v>
      </c>
    </row>
    <row r="159" spans="1:5" x14ac:dyDescent="0.25">
      <c r="A159" s="57">
        <v>48153</v>
      </c>
      <c r="B159" s="58">
        <v>245555.56</v>
      </c>
      <c r="C159" s="58">
        <v>9444.44</v>
      </c>
      <c r="D159" s="59">
        <v>204.63</v>
      </c>
      <c r="E159" s="58">
        <v>9649.07</v>
      </c>
    </row>
    <row r="160" spans="1:5" x14ac:dyDescent="0.25">
      <c r="A160" s="57">
        <v>48183</v>
      </c>
      <c r="B160" s="58">
        <v>236111.11</v>
      </c>
      <c r="C160" s="58">
        <v>9444.44</v>
      </c>
      <c r="D160" s="59">
        <v>196.76</v>
      </c>
      <c r="E160" s="58">
        <v>9641.2000000000007</v>
      </c>
    </row>
    <row r="161" spans="1:5" x14ac:dyDescent="0.25">
      <c r="A161" s="57">
        <v>48214</v>
      </c>
      <c r="B161" s="58">
        <v>226666.67</v>
      </c>
      <c r="C161" s="58">
        <v>9444.44</v>
      </c>
      <c r="D161" s="59">
        <v>188.89</v>
      </c>
      <c r="E161" s="58">
        <v>9633.33</v>
      </c>
    </row>
    <row r="162" spans="1:5" x14ac:dyDescent="0.25">
      <c r="A162" s="57">
        <v>48245</v>
      </c>
      <c r="B162" s="58">
        <v>217222.22</v>
      </c>
      <c r="C162" s="58">
        <v>9444.44</v>
      </c>
      <c r="D162" s="59">
        <v>181.02</v>
      </c>
      <c r="E162" s="58">
        <v>9625.4599999999991</v>
      </c>
    </row>
    <row r="163" spans="1:5" x14ac:dyDescent="0.25">
      <c r="A163" s="57">
        <v>48274</v>
      </c>
      <c r="B163" s="58">
        <v>207777.78</v>
      </c>
      <c r="C163" s="58">
        <v>9444.44</v>
      </c>
      <c r="D163" s="59">
        <v>173.15</v>
      </c>
      <c r="E163" s="58">
        <v>9617.59</v>
      </c>
    </row>
    <row r="164" spans="1:5" x14ac:dyDescent="0.25">
      <c r="A164" s="57">
        <v>48305</v>
      </c>
      <c r="B164" s="58">
        <v>198333.33</v>
      </c>
      <c r="C164" s="58">
        <v>9444.44</v>
      </c>
      <c r="D164" s="59">
        <v>165.28</v>
      </c>
      <c r="E164" s="58">
        <v>9609.7199999999993</v>
      </c>
    </row>
    <row r="165" spans="1:5" x14ac:dyDescent="0.25">
      <c r="A165" s="57">
        <v>48335</v>
      </c>
      <c r="B165" s="58">
        <v>188888.89</v>
      </c>
      <c r="C165" s="58">
        <v>9444.44</v>
      </c>
      <c r="D165" s="59">
        <v>157.41</v>
      </c>
      <c r="E165" s="58">
        <v>9601.85</v>
      </c>
    </row>
    <row r="166" spans="1:5" x14ac:dyDescent="0.25">
      <c r="A166" s="57">
        <v>48366</v>
      </c>
      <c r="B166" s="58">
        <v>179444.44</v>
      </c>
      <c r="C166" s="58">
        <v>9444.44</v>
      </c>
      <c r="D166" s="59">
        <v>149.54</v>
      </c>
      <c r="E166" s="58">
        <v>9593.98</v>
      </c>
    </row>
    <row r="167" spans="1:5" x14ac:dyDescent="0.25">
      <c r="A167" s="57">
        <v>48396</v>
      </c>
      <c r="B167" s="58">
        <v>170000</v>
      </c>
      <c r="C167" s="58">
        <v>9444.44</v>
      </c>
      <c r="D167" s="59">
        <v>141.66999999999999</v>
      </c>
      <c r="E167" s="58">
        <v>9586.11</v>
      </c>
    </row>
    <row r="168" spans="1:5" x14ac:dyDescent="0.25">
      <c r="A168" s="57">
        <v>48427</v>
      </c>
      <c r="B168" s="58">
        <v>160555.56</v>
      </c>
      <c r="C168" s="58">
        <v>9444.44</v>
      </c>
      <c r="D168" s="59">
        <v>133.80000000000001</v>
      </c>
      <c r="E168" s="58">
        <v>9578.24</v>
      </c>
    </row>
    <row r="169" spans="1:5" x14ac:dyDescent="0.25">
      <c r="A169" s="57">
        <v>48458</v>
      </c>
      <c r="B169" s="58">
        <v>151111.10999999999</v>
      </c>
      <c r="C169" s="58">
        <v>9444.44</v>
      </c>
      <c r="D169" s="59">
        <v>125.93</v>
      </c>
      <c r="E169" s="58">
        <v>9570.3700000000008</v>
      </c>
    </row>
    <row r="170" spans="1:5" x14ac:dyDescent="0.25">
      <c r="A170" s="57">
        <v>48488</v>
      </c>
      <c r="B170" s="58">
        <v>141666.67000000001</v>
      </c>
      <c r="C170" s="58">
        <v>9444.44</v>
      </c>
      <c r="D170" s="59">
        <v>118.06</v>
      </c>
      <c r="E170" s="58">
        <v>9562.5</v>
      </c>
    </row>
    <row r="171" spans="1:5" x14ac:dyDescent="0.25">
      <c r="A171" s="57">
        <v>48519</v>
      </c>
      <c r="B171" s="58">
        <v>132222.22</v>
      </c>
      <c r="C171" s="58">
        <v>9444.44</v>
      </c>
      <c r="D171" s="59">
        <v>110.19</v>
      </c>
      <c r="E171" s="58">
        <v>9554.6299999999992</v>
      </c>
    </row>
    <row r="172" spans="1:5" x14ac:dyDescent="0.25">
      <c r="A172" s="57">
        <v>48549</v>
      </c>
      <c r="B172" s="58">
        <v>122777.78</v>
      </c>
      <c r="C172" s="58">
        <v>9444.44</v>
      </c>
      <c r="D172" s="59">
        <v>102.31</v>
      </c>
      <c r="E172" s="58">
        <v>9546.76</v>
      </c>
    </row>
    <row r="173" spans="1:5" x14ac:dyDescent="0.25">
      <c r="A173" s="57">
        <v>48580</v>
      </c>
      <c r="B173" s="58">
        <v>113333.33</v>
      </c>
      <c r="C173" s="58">
        <v>9444.44</v>
      </c>
      <c r="D173" s="59">
        <v>94.44</v>
      </c>
      <c r="E173" s="58">
        <v>9538.89</v>
      </c>
    </row>
    <row r="174" spans="1:5" x14ac:dyDescent="0.25">
      <c r="A174" s="57">
        <v>48611</v>
      </c>
      <c r="B174" s="58">
        <v>103888.89</v>
      </c>
      <c r="C174" s="58">
        <v>9444.44</v>
      </c>
      <c r="D174" s="59">
        <v>86.57</v>
      </c>
      <c r="E174" s="58">
        <v>9531.02</v>
      </c>
    </row>
    <row r="175" spans="1:5" x14ac:dyDescent="0.25">
      <c r="A175" s="57">
        <v>48639</v>
      </c>
      <c r="B175" s="58">
        <v>94444.44</v>
      </c>
      <c r="C175" s="58">
        <v>9444.44</v>
      </c>
      <c r="D175" s="59">
        <v>78.7</v>
      </c>
      <c r="E175" s="58">
        <v>9523.15</v>
      </c>
    </row>
    <row r="176" spans="1:5" x14ac:dyDescent="0.25">
      <c r="A176" s="57">
        <v>48670</v>
      </c>
      <c r="B176" s="58">
        <v>85000</v>
      </c>
      <c r="C176" s="58">
        <v>9444.44</v>
      </c>
      <c r="D176" s="59">
        <v>70.83</v>
      </c>
      <c r="E176" s="58">
        <v>9515.2800000000007</v>
      </c>
    </row>
    <row r="177" spans="1:5" x14ac:dyDescent="0.25">
      <c r="A177" s="57">
        <v>48700</v>
      </c>
      <c r="B177" s="58">
        <v>75555.56</v>
      </c>
      <c r="C177" s="58">
        <v>9444.44</v>
      </c>
      <c r="D177" s="59">
        <v>62.96</v>
      </c>
      <c r="E177" s="58">
        <v>9507.41</v>
      </c>
    </row>
    <row r="178" spans="1:5" x14ac:dyDescent="0.25">
      <c r="A178" s="57">
        <v>48731</v>
      </c>
      <c r="B178" s="58">
        <v>66111.11</v>
      </c>
      <c r="C178" s="58">
        <v>9444.44</v>
      </c>
      <c r="D178" s="59">
        <v>55.09</v>
      </c>
      <c r="E178" s="58">
        <v>9499.5400000000009</v>
      </c>
    </row>
    <row r="179" spans="1:5" x14ac:dyDescent="0.25">
      <c r="A179" s="57">
        <v>48761</v>
      </c>
      <c r="B179" s="58">
        <v>56666.67</v>
      </c>
      <c r="C179" s="58">
        <v>9444.44</v>
      </c>
      <c r="D179" s="59">
        <v>47.22</v>
      </c>
      <c r="E179" s="58">
        <v>9491.67</v>
      </c>
    </row>
    <row r="180" spans="1:5" x14ac:dyDescent="0.25">
      <c r="A180" s="57">
        <v>48792</v>
      </c>
      <c r="B180" s="58">
        <v>47222.22</v>
      </c>
      <c r="C180" s="58">
        <v>9444.44</v>
      </c>
      <c r="D180" s="59">
        <v>39.35</v>
      </c>
      <c r="E180" s="58">
        <v>9483.7999999999993</v>
      </c>
    </row>
    <row r="181" spans="1:5" x14ac:dyDescent="0.25">
      <c r="A181" s="57">
        <v>48823</v>
      </c>
      <c r="B181" s="58">
        <v>37777.78</v>
      </c>
      <c r="C181" s="58">
        <v>9444.44</v>
      </c>
      <c r="D181" s="59">
        <v>31.48</v>
      </c>
      <c r="E181" s="58">
        <v>9475.93</v>
      </c>
    </row>
    <row r="182" spans="1:5" x14ac:dyDescent="0.25">
      <c r="A182" s="57">
        <v>48853</v>
      </c>
      <c r="B182" s="58">
        <v>28333.33</v>
      </c>
      <c r="C182" s="58">
        <v>9444.44</v>
      </c>
      <c r="D182" s="59">
        <v>23.61</v>
      </c>
      <c r="E182" s="58">
        <v>9468.06</v>
      </c>
    </row>
    <row r="183" spans="1:5" x14ac:dyDescent="0.25">
      <c r="A183" s="57">
        <v>48884</v>
      </c>
      <c r="B183" s="58">
        <v>18888.89</v>
      </c>
      <c r="C183" s="58">
        <v>9444.44</v>
      </c>
      <c r="D183" s="59">
        <v>15.74</v>
      </c>
      <c r="E183" s="58">
        <v>9460.19</v>
      </c>
    </row>
    <row r="184" spans="1:5" x14ac:dyDescent="0.25">
      <c r="A184" s="57">
        <v>48914</v>
      </c>
      <c r="B184" s="58">
        <v>9444.44</v>
      </c>
      <c r="C184" s="58">
        <v>9444.44</v>
      </c>
      <c r="D184" s="59">
        <v>7.87</v>
      </c>
      <c r="E184" s="58">
        <v>9452.31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1E47-21B4-4CEE-A243-1BC86D2B5996}">
  <dimension ref="A1:E62"/>
  <sheetViews>
    <sheetView workbookViewId="0">
      <selection activeCell="D14" sqref="D14:D26"/>
    </sheetView>
  </sheetViews>
  <sheetFormatPr defaultRowHeight="15" x14ac:dyDescent="0.25"/>
  <cols>
    <col min="2" max="2" width="12.140625" customWidth="1"/>
  </cols>
  <sheetData>
    <row r="1" spans="1:5" x14ac:dyDescent="0.25">
      <c r="A1" s="57">
        <v>43101</v>
      </c>
      <c r="B1" s="58">
        <v>200000</v>
      </c>
      <c r="C1" s="58">
        <v>3333.33</v>
      </c>
      <c r="D1" s="59">
        <v>166.67</v>
      </c>
      <c r="E1" s="58">
        <v>3500</v>
      </c>
    </row>
    <row r="2" spans="1:5" x14ac:dyDescent="0.25">
      <c r="A2" s="57">
        <v>43132</v>
      </c>
      <c r="B2" s="58">
        <v>196666.67</v>
      </c>
      <c r="C2" s="58">
        <v>3333.33</v>
      </c>
      <c r="D2" s="59">
        <v>163.89</v>
      </c>
      <c r="E2" s="58">
        <v>3497.22</v>
      </c>
    </row>
    <row r="3" spans="1:5" x14ac:dyDescent="0.25">
      <c r="A3" s="57">
        <v>43160</v>
      </c>
      <c r="B3" s="58">
        <v>193333.33</v>
      </c>
      <c r="C3" s="58">
        <v>3333.33</v>
      </c>
      <c r="D3" s="59">
        <v>161.11000000000001</v>
      </c>
      <c r="E3" s="58">
        <v>3494.44</v>
      </c>
    </row>
    <row r="4" spans="1:5" x14ac:dyDescent="0.25">
      <c r="A4" s="57">
        <v>43191</v>
      </c>
      <c r="B4" s="58">
        <v>190000</v>
      </c>
      <c r="C4" s="58">
        <v>3333.33</v>
      </c>
      <c r="D4" s="59">
        <v>158.33000000000001</v>
      </c>
      <c r="E4" s="58">
        <v>3491.67</v>
      </c>
    </row>
    <row r="5" spans="1:5" x14ac:dyDescent="0.25">
      <c r="A5" s="57">
        <v>43221</v>
      </c>
      <c r="B5" s="58">
        <v>186666.67</v>
      </c>
      <c r="C5" s="58">
        <v>3333.33</v>
      </c>
      <c r="D5" s="59">
        <v>155.56</v>
      </c>
      <c r="E5" s="58">
        <v>3488.89</v>
      </c>
    </row>
    <row r="6" spans="1:5" x14ac:dyDescent="0.25">
      <c r="A6" s="57">
        <v>43252</v>
      </c>
      <c r="B6" s="58">
        <v>183333.33</v>
      </c>
      <c r="C6" s="58">
        <v>3333.33</v>
      </c>
      <c r="D6" s="59">
        <v>152.78</v>
      </c>
      <c r="E6" s="58">
        <v>3486.11</v>
      </c>
    </row>
    <row r="7" spans="1:5" x14ac:dyDescent="0.25">
      <c r="A7" s="57">
        <v>43282</v>
      </c>
      <c r="B7" s="58">
        <v>180000</v>
      </c>
      <c r="C7" s="58">
        <v>3333.33</v>
      </c>
      <c r="D7" s="59">
        <v>150</v>
      </c>
      <c r="E7" s="58">
        <v>3483.33</v>
      </c>
    </row>
    <row r="8" spans="1:5" x14ac:dyDescent="0.25">
      <c r="A8" s="57">
        <v>43313</v>
      </c>
      <c r="B8" s="58">
        <v>176666.67</v>
      </c>
      <c r="C8" s="58">
        <v>3333.33</v>
      </c>
      <c r="D8" s="59">
        <v>147.22</v>
      </c>
      <c r="E8" s="58">
        <v>3480.56</v>
      </c>
    </row>
    <row r="9" spans="1:5" x14ac:dyDescent="0.25">
      <c r="A9" s="57">
        <v>43344</v>
      </c>
      <c r="B9" s="58">
        <v>173333.33</v>
      </c>
      <c r="C9" s="58">
        <v>3333.33</v>
      </c>
      <c r="D9" s="59">
        <v>144.44</v>
      </c>
      <c r="E9" s="58">
        <v>3477.78</v>
      </c>
    </row>
    <row r="10" spans="1:5" x14ac:dyDescent="0.25">
      <c r="A10" s="57">
        <v>43374</v>
      </c>
      <c r="B10" s="58">
        <v>170000</v>
      </c>
      <c r="C10" s="58">
        <v>3333.33</v>
      </c>
      <c r="D10" s="59">
        <v>141.66999999999999</v>
      </c>
      <c r="E10" s="58">
        <v>3475</v>
      </c>
    </row>
    <row r="11" spans="1:5" x14ac:dyDescent="0.25">
      <c r="A11" s="57">
        <v>43405</v>
      </c>
      <c r="B11" s="58">
        <v>166666.67000000001</v>
      </c>
      <c r="C11" s="58">
        <v>3333.33</v>
      </c>
      <c r="D11" s="59">
        <v>138.88999999999999</v>
      </c>
      <c r="E11" s="58">
        <v>3472.22</v>
      </c>
    </row>
    <row r="12" spans="1:5" ht="18" customHeight="1" x14ac:dyDescent="0.25">
      <c r="A12" s="57">
        <v>43435</v>
      </c>
      <c r="B12" s="58">
        <v>163333.32999999999</v>
      </c>
      <c r="C12" s="58">
        <v>3333.33</v>
      </c>
      <c r="D12" s="59">
        <v>136.11000000000001</v>
      </c>
      <c r="E12" s="58">
        <v>3469.44</v>
      </c>
    </row>
    <row r="13" spans="1:5" ht="18" customHeight="1" x14ac:dyDescent="0.25">
      <c r="A13" s="57"/>
      <c r="B13" s="58"/>
      <c r="C13" s="58"/>
      <c r="D13" s="59">
        <f>SUM(D1:D12)</f>
        <v>1816.67</v>
      </c>
      <c r="E13" s="58"/>
    </row>
    <row r="14" spans="1:5" x14ac:dyDescent="0.25">
      <c r="A14" s="57">
        <v>43466</v>
      </c>
      <c r="B14" s="58">
        <v>160000</v>
      </c>
      <c r="C14" s="58">
        <v>3333.33</v>
      </c>
      <c r="D14" s="59">
        <v>133.33000000000001</v>
      </c>
      <c r="E14" s="58">
        <v>3466.67</v>
      </c>
    </row>
    <row r="15" spans="1:5" x14ac:dyDescent="0.25">
      <c r="A15" s="57">
        <v>43497</v>
      </c>
      <c r="B15" s="58">
        <v>156666.67000000001</v>
      </c>
      <c r="C15" s="58">
        <v>3333.33</v>
      </c>
      <c r="D15" s="59">
        <v>130.56</v>
      </c>
      <c r="E15" s="58">
        <v>3463.89</v>
      </c>
    </row>
    <row r="16" spans="1:5" x14ac:dyDescent="0.25">
      <c r="A16" s="57">
        <v>43525</v>
      </c>
      <c r="B16" s="58">
        <v>153333.32999999999</v>
      </c>
      <c r="C16" s="58">
        <v>3333.33</v>
      </c>
      <c r="D16" s="59">
        <v>127.78</v>
      </c>
      <c r="E16" s="58">
        <v>3461.11</v>
      </c>
    </row>
    <row r="17" spans="1:5" x14ac:dyDescent="0.25">
      <c r="A17" s="57">
        <v>43556</v>
      </c>
      <c r="B17" s="58">
        <v>150000</v>
      </c>
      <c r="C17" s="58">
        <v>3333.33</v>
      </c>
      <c r="D17" s="59">
        <v>125</v>
      </c>
      <c r="E17" s="58">
        <v>3458.33</v>
      </c>
    </row>
    <row r="18" spans="1:5" x14ac:dyDescent="0.25">
      <c r="A18" s="57">
        <v>43586</v>
      </c>
      <c r="B18" s="58">
        <v>146666.67000000001</v>
      </c>
      <c r="C18" s="58">
        <v>3333.33</v>
      </c>
      <c r="D18" s="59">
        <v>122.22</v>
      </c>
      <c r="E18" s="58">
        <v>3455.56</v>
      </c>
    </row>
    <row r="19" spans="1:5" x14ac:dyDescent="0.25">
      <c r="A19" s="57">
        <v>43617</v>
      </c>
      <c r="B19" s="58">
        <v>143333.32999999999</v>
      </c>
      <c r="C19" s="58">
        <v>3333.33</v>
      </c>
      <c r="D19" s="59">
        <v>119.44</v>
      </c>
      <c r="E19" s="58">
        <v>3452.78</v>
      </c>
    </row>
    <row r="20" spans="1:5" x14ac:dyDescent="0.25">
      <c r="A20" s="57">
        <v>43647</v>
      </c>
      <c r="B20" s="58">
        <v>140000</v>
      </c>
      <c r="C20" s="58">
        <v>3333.33</v>
      </c>
      <c r="D20" s="59">
        <v>116.67</v>
      </c>
      <c r="E20" s="58">
        <v>3450</v>
      </c>
    </row>
    <row r="21" spans="1:5" x14ac:dyDescent="0.25">
      <c r="A21" s="57">
        <v>43678</v>
      </c>
      <c r="B21" s="58">
        <v>136666.67000000001</v>
      </c>
      <c r="C21" s="58">
        <v>3333.33</v>
      </c>
      <c r="D21" s="59">
        <v>113.89</v>
      </c>
      <c r="E21" s="58">
        <v>3447.22</v>
      </c>
    </row>
    <row r="22" spans="1:5" x14ac:dyDescent="0.25">
      <c r="A22" s="57">
        <v>43709</v>
      </c>
      <c r="B22" s="58">
        <v>133333.32999999999</v>
      </c>
      <c r="C22" s="58">
        <v>3333.33</v>
      </c>
      <c r="D22" s="59">
        <v>111.11</v>
      </c>
      <c r="E22" s="58">
        <v>3444.44</v>
      </c>
    </row>
    <row r="23" spans="1:5" x14ac:dyDescent="0.25">
      <c r="A23" s="57">
        <v>43739</v>
      </c>
      <c r="B23" s="58">
        <v>130000</v>
      </c>
      <c r="C23" s="58">
        <v>3333.33</v>
      </c>
      <c r="D23" s="59">
        <v>108.33</v>
      </c>
      <c r="E23" s="58">
        <v>3441.67</v>
      </c>
    </row>
    <row r="24" spans="1:5" x14ac:dyDescent="0.25">
      <c r="A24" s="57">
        <v>43770</v>
      </c>
      <c r="B24" s="58">
        <v>126666.67</v>
      </c>
      <c r="C24" s="58">
        <v>3333.33</v>
      </c>
      <c r="D24" s="59">
        <v>105.56</v>
      </c>
      <c r="E24" s="58">
        <v>3438.89</v>
      </c>
    </row>
    <row r="25" spans="1:5" x14ac:dyDescent="0.25">
      <c r="A25" s="57">
        <v>43800</v>
      </c>
      <c r="B25" s="58">
        <v>123333.33</v>
      </c>
      <c r="C25" s="58">
        <v>3333.33</v>
      </c>
      <c r="D25" s="59">
        <v>102.78</v>
      </c>
      <c r="E25" s="58">
        <v>3436.11</v>
      </c>
    </row>
    <row r="26" spans="1:5" x14ac:dyDescent="0.25">
      <c r="A26" s="57"/>
      <c r="B26" s="58"/>
      <c r="C26" s="58"/>
      <c r="D26" s="59">
        <f>SUM(D14:D25)</f>
        <v>1416.6699999999996</v>
      </c>
      <c r="E26" s="58"/>
    </row>
    <row r="27" spans="1:5" x14ac:dyDescent="0.25">
      <c r="A27" s="57">
        <v>43831</v>
      </c>
      <c r="B27" s="58">
        <v>120000</v>
      </c>
      <c r="C27" s="58">
        <v>3333.33</v>
      </c>
      <c r="D27" s="59">
        <v>100</v>
      </c>
      <c r="E27" s="58">
        <v>3433.33</v>
      </c>
    </row>
    <row r="28" spans="1:5" x14ac:dyDescent="0.25">
      <c r="A28" s="57">
        <v>43862</v>
      </c>
      <c r="B28" s="58">
        <v>116666.67</v>
      </c>
      <c r="C28" s="58">
        <v>3333.33</v>
      </c>
      <c r="D28" s="59">
        <v>97.22</v>
      </c>
      <c r="E28" s="58">
        <v>3430.56</v>
      </c>
    </row>
    <row r="29" spans="1:5" x14ac:dyDescent="0.25">
      <c r="A29" s="57">
        <v>43891</v>
      </c>
      <c r="B29" s="58">
        <v>113333.33</v>
      </c>
      <c r="C29" s="58">
        <v>3333.33</v>
      </c>
      <c r="D29" s="59">
        <v>94.44</v>
      </c>
      <c r="E29" s="58">
        <v>3427.78</v>
      </c>
    </row>
    <row r="30" spans="1:5" x14ac:dyDescent="0.25">
      <c r="A30" s="57">
        <v>43922</v>
      </c>
      <c r="B30" s="58">
        <v>110000</v>
      </c>
      <c r="C30" s="58">
        <v>3333.33</v>
      </c>
      <c r="D30" s="59">
        <v>91.67</v>
      </c>
      <c r="E30" s="58">
        <v>3425</v>
      </c>
    </row>
    <row r="31" spans="1:5" x14ac:dyDescent="0.25">
      <c r="A31" s="57">
        <v>43952</v>
      </c>
      <c r="B31" s="58">
        <v>106666.67</v>
      </c>
      <c r="C31" s="58">
        <v>3333.33</v>
      </c>
      <c r="D31" s="59">
        <v>88.89</v>
      </c>
      <c r="E31" s="58">
        <v>3422.22</v>
      </c>
    </row>
    <row r="32" spans="1:5" x14ac:dyDescent="0.25">
      <c r="A32" s="57">
        <v>43983</v>
      </c>
      <c r="B32" s="58">
        <v>103333.33</v>
      </c>
      <c r="C32" s="58">
        <v>3333.33</v>
      </c>
      <c r="D32" s="59">
        <v>86.11</v>
      </c>
      <c r="E32" s="58">
        <v>3419.44</v>
      </c>
    </row>
    <row r="33" spans="1:5" x14ac:dyDescent="0.25">
      <c r="A33" s="57">
        <v>44013</v>
      </c>
      <c r="B33" s="58">
        <v>100000</v>
      </c>
      <c r="C33" s="58">
        <v>3333.33</v>
      </c>
      <c r="D33" s="59">
        <v>83.33</v>
      </c>
      <c r="E33" s="58">
        <v>3416.67</v>
      </c>
    </row>
    <row r="34" spans="1:5" x14ac:dyDescent="0.25">
      <c r="A34" s="57">
        <v>44044</v>
      </c>
      <c r="B34" s="58">
        <v>96666.67</v>
      </c>
      <c r="C34" s="58">
        <v>3333.33</v>
      </c>
      <c r="D34" s="59">
        <v>80.56</v>
      </c>
      <c r="E34" s="58">
        <v>3413.89</v>
      </c>
    </row>
    <row r="35" spans="1:5" x14ac:dyDescent="0.25">
      <c r="A35" s="57">
        <v>44075</v>
      </c>
      <c r="B35" s="58">
        <v>93333.33</v>
      </c>
      <c r="C35" s="58">
        <v>3333.33</v>
      </c>
      <c r="D35" s="59">
        <v>77.78</v>
      </c>
      <c r="E35" s="58">
        <v>3411.11</v>
      </c>
    </row>
    <row r="36" spans="1:5" x14ac:dyDescent="0.25">
      <c r="A36" s="57">
        <v>44105</v>
      </c>
      <c r="B36" s="58">
        <v>90000</v>
      </c>
      <c r="C36" s="58">
        <v>3333.33</v>
      </c>
      <c r="D36" s="59">
        <v>75</v>
      </c>
      <c r="E36" s="58">
        <v>3408.33</v>
      </c>
    </row>
    <row r="37" spans="1:5" x14ac:dyDescent="0.25">
      <c r="A37" s="57">
        <v>44136</v>
      </c>
      <c r="B37" s="58">
        <v>86666.67</v>
      </c>
      <c r="C37" s="58">
        <v>3333.33</v>
      </c>
      <c r="D37" s="59">
        <v>72.22</v>
      </c>
      <c r="E37" s="58">
        <v>3405.56</v>
      </c>
    </row>
    <row r="38" spans="1:5" x14ac:dyDescent="0.25">
      <c r="A38" s="57">
        <v>44166</v>
      </c>
      <c r="B38" s="58">
        <v>83333.33</v>
      </c>
      <c r="C38" s="58">
        <v>3333.33</v>
      </c>
      <c r="D38" s="59">
        <v>69.44</v>
      </c>
      <c r="E38" s="58">
        <v>3402.78</v>
      </c>
    </row>
    <row r="39" spans="1:5" x14ac:dyDescent="0.25">
      <c r="A39" s="57">
        <v>44197</v>
      </c>
      <c r="B39" s="58">
        <v>80000</v>
      </c>
      <c r="C39" s="58">
        <v>3333.33</v>
      </c>
      <c r="D39" s="59">
        <v>66.67</v>
      </c>
      <c r="E39" s="58">
        <v>3400</v>
      </c>
    </row>
    <row r="40" spans="1:5" x14ac:dyDescent="0.25">
      <c r="A40" s="57">
        <v>44228</v>
      </c>
      <c r="B40" s="58">
        <v>76666.67</v>
      </c>
      <c r="C40" s="58">
        <v>3333.33</v>
      </c>
      <c r="D40" s="59">
        <v>63.89</v>
      </c>
      <c r="E40" s="58">
        <v>3397.22</v>
      </c>
    </row>
    <row r="41" spans="1:5" x14ac:dyDescent="0.25">
      <c r="A41" s="57">
        <v>44256</v>
      </c>
      <c r="B41" s="58">
        <v>73333.33</v>
      </c>
      <c r="C41" s="58">
        <v>3333.33</v>
      </c>
      <c r="D41" s="59">
        <v>61.11</v>
      </c>
      <c r="E41" s="58">
        <v>3394.44</v>
      </c>
    </row>
    <row r="42" spans="1:5" x14ac:dyDescent="0.25">
      <c r="A42" s="57">
        <v>44287</v>
      </c>
      <c r="B42" s="58">
        <v>70000</v>
      </c>
      <c r="C42" s="58">
        <v>3333.33</v>
      </c>
      <c r="D42" s="59">
        <v>58.33</v>
      </c>
      <c r="E42" s="58">
        <v>3391.67</v>
      </c>
    </row>
    <row r="43" spans="1:5" x14ac:dyDescent="0.25">
      <c r="A43" s="57">
        <v>44317</v>
      </c>
      <c r="B43" s="58">
        <v>66666.67</v>
      </c>
      <c r="C43" s="58">
        <v>3333.33</v>
      </c>
      <c r="D43" s="59">
        <v>55.56</v>
      </c>
      <c r="E43" s="58">
        <v>3388.89</v>
      </c>
    </row>
    <row r="44" spans="1:5" x14ac:dyDescent="0.25">
      <c r="A44" s="57">
        <v>44348</v>
      </c>
      <c r="B44" s="58">
        <v>63333.33</v>
      </c>
      <c r="C44" s="58">
        <v>3333.33</v>
      </c>
      <c r="D44" s="59">
        <v>52.78</v>
      </c>
      <c r="E44" s="58">
        <v>3386.11</v>
      </c>
    </row>
    <row r="45" spans="1:5" x14ac:dyDescent="0.25">
      <c r="A45" s="57">
        <v>44378</v>
      </c>
      <c r="B45" s="58">
        <v>60000</v>
      </c>
      <c r="C45" s="58">
        <v>3333.33</v>
      </c>
      <c r="D45" s="59">
        <v>50</v>
      </c>
      <c r="E45" s="58">
        <v>3383.33</v>
      </c>
    </row>
    <row r="46" spans="1:5" x14ac:dyDescent="0.25">
      <c r="A46" s="57">
        <v>44409</v>
      </c>
      <c r="B46" s="58">
        <v>56666.67</v>
      </c>
      <c r="C46" s="58">
        <v>3333.33</v>
      </c>
      <c r="D46" s="59">
        <v>47.22</v>
      </c>
      <c r="E46" s="58">
        <v>3380.56</v>
      </c>
    </row>
    <row r="47" spans="1:5" x14ac:dyDescent="0.25">
      <c r="A47" s="57">
        <v>44440</v>
      </c>
      <c r="B47" s="58">
        <v>53333.33</v>
      </c>
      <c r="C47" s="58">
        <v>3333.33</v>
      </c>
      <c r="D47" s="59">
        <v>44.44</v>
      </c>
      <c r="E47" s="58">
        <v>3377.78</v>
      </c>
    </row>
    <row r="48" spans="1:5" x14ac:dyDescent="0.25">
      <c r="A48" s="57">
        <v>44470</v>
      </c>
      <c r="B48" s="58">
        <v>50000</v>
      </c>
      <c r="C48" s="58">
        <v>3333.33</v>
      </c>
      <c r="D48" s="59">
        <v>41.67</v>
      </c>
      <c r="E48" s="58">
        <v>3375</v>
      </c>
    </row>
    <row r="49" spans="1:5" x14ac:dyDescent="0.25">
      <c r="A49" s="57">
        <v>44501</v>
      </c>
      <c r="B49" s="58">
        <v>46666.67</v>
      </c>
      <c r="C49" s="58">
        <v>3333.33</v>
      </c>
      <c r="D49" s="59">
        <v>38.89</v>
      </c>
      <c r="E49" s="58">
        <v>3372.22</v>
      </c>
    </row>
    <row r="50" spans="1:5" x14ac:dyDescent="0.25">
      <c r="A50" s="57">
        <v>44531</v>
      </c>
      <c r="B50" s="58">
        <v>43333.33</v>
      </c>
      <c r="C50" s="58">
        <v>3333.33</v>
      </c>
      <c r="D50" s="59">
        <v>36.11</v>
      </c>
      <c r="E50" s="58">
        <v>3369.44</v>
      </c>
    </row>
    <row r="51" spans="1:5" x14ac:dyDescent="0.25">
      <c r="A51" s="57">
        <v>44562</v>
      </c>
      <c r="B51" s="58">
        <v>40000</v>
      </c>
      <c r="C51" s="58">
        <v>3333.33</v>
      </c>
      <c r="D51" s="59">
        <v>33.33</v>
      </c>
      <c r="E51" s="58">
        <v>3366.67</v>
      </c>
    </row>
    <row r="52" spans="1:5" x14ac:dyDescent="0.25">
      <c r="A52" s="57">
        <v>44593</v>
      </c>
      <c r="B52" s="58">
        <v>36666.67</v>
      </c>
      <c r="C52" s="58">
        <v>3333.33</v>
      </c>
      <c r="D52" s="59">
        <v>30.56</v>
      </c>
      <c r="E52" s="58">
        <v>3363.89</v>
      </c>
    </row>
    <row r="53" spans="1:5" x14ac:dyDescent="0.25">
      <c r="A53" s="57">
        <v>44621</v>
      </c>
      <c r="B53" s="58">
        <v>33333.33</v>
      </c>
      <c r="C53" s="58">
        <v>3333.33</v>
      </c>
      <c r="D53" s="59">
        <v>27.78</v>
      </c>
      <c r="E53" s="58">
        <v>3361.11</v>
      </c>
    </row>
    <row r="54" spans="1:5" x14ac:dyDescent="0.25">
      <c r="A54" s="57">
        <v>44652</v>
      </c>
      <c r="B54" s="58">
        <v>30000</v>
      </c>
      <c r="C54" s="58">
        <v>3333.33</v>
      </c>
      <c r="D54" s="59">
        <v>25</v>
      </c>
      <c r="E54" s="58">
        <v>3358.33</v>
      </c>
    </row>
    <row r="55" spans="1:5" x14ac:dyDescent="0.25">
      <c r="A55" s="57">
        <v>44682</v>
      </c>
      <c r="B55" s="58">
        <v>26666.67</v>
      </c>
      <c r="C55" s="58">
        <v>3333.33</v>
      </c>
      <c r="D55" s="59">
        <v>22.22</v>
      </c>
      <c r="E55" s="58">
        <v>3355.56</v>
      </c>
    </row>
    <row r="56" spans="1:5" x14ac:dyDescent="0.25">
      <c r="A56" s="57">
        <v>44713</v>
      </c>
      <c r="B56" s="58">
        <v>23333.33</v>
      </c>
      <c r="C56" s="58">
        <v>3333.33</v>
      </c>
      <c r="D56" s="59">
        <v>19.440000000000001</v>
      </c>
      <c r="E56" s="58">
        <v>3352.78</v>
      </c>
    </row>
    <row r="57" spans="1:5" x14ac:dyDescent="0.25">
      <c r="A57" s="57">
        <v>44743</v>
      </c>
      <c r="B57" s="58">
        <v>20000</v>
      </c>
      <c r="C57" s="58">
        <v>3333.33</v>
      </c>
      <c r="D57" s="59">
        <v>16.670000000000002</v>
      </c>
      <c r="E57" s="58">
        <v>3350</v>
      </c>
    </row>
    <row r="58" spans="1:5" x14ac:dyDescent="0.25">
      <c r="A58" s="57">
        <v>44774</v>
      </c>
      <c r="B58" s="58">
        <v>16666.669999999998</v>
      </c>
      <c r="C58" s="58">
        <v>3333.33</v>
      </c>
      <c r="D58" s="59">
        <v>13.89</v>
      </c>
      <c r="E58" s="58">
        <v>3347.22</v>
      </c>
    </row>
    <row r="59" spans="1:5" x14ac:dyDescent="0.25">
      <c r="A59" s="57">
        <v>44805</v>
      </c>
      <c r="B59" s="58">
        <v>13333.33</v>
      </c>
      <c r="C59" s="58">
        <v>3333.33</v>
      </c>
      <c r="D59" s="59">
        <v>11.11</v>
      </c>
      <c r="E59" s="58">
        <v>3344.44</v>
      </c>
    </row>
    <row r="60" spans="1:5" x14ac:dyDescent="0.25">
      <c r="A60" s="57">
        <v>44835</v>
      </c>
      <c r="B60" s="58">
        <v>10000</v>
      </c>
      <c r="C60" s="58">
        <v>3333.33</v>
      </c>
      <c r="D60" s="59">
        <v>8.33</v>
      </c>
      <c r="E60" s="58">
        <v>3341.67</v>
      </c>
    </row>
    <row r="61" spans="1:5" x14ac:dyDescent="0.25">
      <c r="A61" s="57">
        <v>44866</v>
      </c>
      <c r="B61" s="58">
        <v>6666.67</v>
      </c>
      <c r="C61" s="58">
        <v>3333.33</v>
      </c>
      <c r="D61" s="59">
        <v>5.56</v>
      </c>
      <c r="E61" s="58">
        <v>3338.89</v>
      </c>
    </row>
    <row r="62" spans="1:5" x14ac:dyDescent="0.25">
      <c r="A62" s="57">
        <v>44896</v>
      </c>
      <c r="B62" s="58">
        <v>3333.33</v>
      </c>
      <c r="C62" s="58">
        <v>3333.33</v>
      </c>
      <c r="D62" s="59">
        <v>2.78</v>
      </c>
      <c r="E62" s="58">
        <v>3336.11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2019</vt:lpstr>
      <vt:lpstr>eelarvestrateegiasse</vt:lpstr>
      <vt:lpstr>Leht1</vt:lpstr>
      <vt:lpstr>Leht2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kylliki9</dc:creator>
  <cp:lastModifiedBy>kylliki9</cp:lastModifiedBy>
  <cp:lastPrinted>2018-02-21T12:00:37Z</cp:lastPrinted>
  <dcterms:created xsi:type="dcterms:W3CDTF">2018-01-14T19:07:10Z</dcterms:created>
  <dcterms:modified xsi:type="dcterms:W3CDTF">2018-12-04T21:03:09Z</dcterms:modified>
</cp:coreProperties>
</file>